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45" windowHeight="9090"/>
  </bookViews>
  <sheets>
    <sheet name="Sheet1" sheetId="1" r:id="rId1"/>
    <sheet name="積み立て用" sheetId="16" r:id="rId2"/>
    <sheet name="取り崩し用" sheetId="17" r:id="rId3"/>
  </sheets>
  <definedNames>
    <definedName name="solver_adj" localSheetId="0" hidden="1">Sheet1!$B$19,Sheet1!$B$23,Sheet1!$B$26,Sheet1!$B$27</definedName>
    <definedName name="solver_adj" localSheetId="2" hidden="1">取り崩し用!$B$3,取り崩し用!$B$7,取り崩し用!$B$10,取り崩し用!$B$11</definedName>
    <definedName name="solver_adj" localSheetId="1" hidden="1">積み立て用!$B$3,積み立て用!$B$7,積み立て用!$B$10,積み立て用!$B$11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drv" localSheetId="0" hidden="1">2</definedName>
    <definedName name="solver_drv" localSheetId="2" hidden="1">2</definedName>
    <definedName name="solver_drv" localSheetId="1" hidden="1">1</definedName>
    <definedName name="solver_eng" localSheetId="0" hidden="1">1</definedName>
    <definedName name="solver_eng" localSheetId="2" hidden="1">1</definedName>
    <definedName name="solver_eng" localSheetId="1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itr" localSheetId="0" hidden="1">2147483647</definedName>
    <definedName name="solver_itr" localSheetId="2" hidden="1">2147483647</definedName>
    <definedName name="solver_itr" localSheetId="1" hidden="1">2147483647</definedName>
    <definedName name="solver_lhs1" localSheetId="0" hidden="1">Sheet1!$H$19</definedName>
    <definedName name="solver_lhs1" localSheetId="2" hidden="1">取り崩し用!$B$2:$B$11</definedName>
    <definedName name="solver_lhs1" localSheetId="1" hidden="1">積み立て用!$B$2:$B$10</definedName>
    <definedName name="solver_lhs2" localSheetId="0" hidden="1">Sheet1!$H$23</definedName>
    <definedName name="solver_lhs2" localSheetId="2" hidden="1">取り崩し用!$H$10</definedName>
    <definedName name="solver_lhs2" localSheetId="1" hidden="1">積み立て用!$H$10</definedName>
    <definedName name="solver_lhs3" localSheetId="0" hidden="1">Sheet1!$H$24</definedName>
    <definedName name="solver_lhs3" localSheetId="2" hidden="1">取り崩し用!$H$3</definedName>
    <definedName name="solver_lhs3" localSheetId="1" hidden="1">積み立て用!$H$3</definedName>
    <definedName name="solver_lhs4" localSheetId="0" hidden="1">Sheet1!$H$26</definedName>
    <definedName name="solver_lhs4" localSheetId="2" hidden="1">取り崩し用!$H$7</definedName>
    <definedName name="solver_lhs4" localSheetId="1" hidden="1">積み立て用!$H$7</definedName>
    <definedName name="solver_lhs5" localSheetId="2" hidden="1">取り崩し用!$H$8</definedName>
    <definedName name="solver_lhs5" localSheetId="1" hidden="1">積み立て用!$H$8</definedName>
    <definedName name="solver_lhs6" localSheetId="2" hidden="1">取り崩し用!$H$8</definedName>
    <definedName name="solver_lhs6" localSheetId="1" hidden="1">積み立て用!$H$8</definedName>
    <definedName name="solver_mip" localSheetId="0" hidden="1">2147483647</definedName>
    <definedName name="solver_mip" localSheetId="2" hidden="1">2147483647</definedName>
    <definedName name="solver_mip" localSheetId="1" hidden="1">2147483647</definedName>
    <definedName name="solver_mni" localSheetId="0" hidden="1">30</definedName>
    <definedName name="solver_mni" localSheetId="2" hidden="1">30</definedName>
    <definedName name="solver_mni" localSheetId="1" hidden="1">30</definedName>
    <definedName name="solver_mrt" localSheetId="0" hidden="1">0.075</definedName>
    <definedName name="solver_mrt" localSheetId="2" hidden="1">0.075</definedName>
    <definedName name="solver_mrt" localSheetId="1" hidden="1">0.075</definedName>
    <definedName name="solver_msl" localSheetId="0" hidden="1">2</definedName>
    <definedName name="solver_msl" localSheetId="2" hidden="1">2</definedName>
    <definedName name="solver_msl" localSheetId="1" hidden="1">2</definedName>
    <definedName name="solver_neg" localSheetId="0" hidden="1">2</definedName>
    <definedName name="solver_neg" localSheetId="2" hidden="1">2</definedName>
    <definedName name="solver_neg" localSheetId="1" hidden="1">1</definedName>
    <definedName name="solver_nod" localSheetId="0" hidden="1">2147483647</definedName>
    <definedName name="solver_nod" localSheetId="2" hidden="1">2147483647</definedName>
    <definedName name="solver_nod" localSheetId="1" hidden="1">2147483647</definedName>
    <definedName name="solver_num" localSheetId="0" hidden="1">4</definedName>
    <definedName name="solver_num" localSheetId="2" hidden="1">5</definedName>
    <definedName name="solver_num" localSheetId="1" hidden="1">5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opt" localSheetId="0" hidden="1">Sheet1!$B$31</definedName>
    <definedName name="solver_opt" localSheetId="2" hidden="1">取り崩し用!$B$17</definedName>
    <definedName name="solver_opt" localSheetId="1" hidden="1">積み立て用!$B$17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rbv" localSheetId="0" hidden="1">2</definedName>
    <definedName name="solver_rbv" localSheetId="2" hidden="1">2</definedName>
    <definedName name="solver_rbv" localSheetId="1" hidden="1">1</definedName>
    <definedName name="solver_rel1" localSheetId="0" hidden="1">1</definedName>
    <definedName name="solver_rel1" localSheetId="2" hidden="1">1</definedName>
    <definedName name="solver_rel1" localSheetId="1" hidden="1">3</definedName>
    <definedName name="solver_rel2" localSheetId="0" hidden="1">1</definedName>
    <definedName name="solver_rel2" localSheetId="2" hidden="1">1</definedName>
    <definedName name="solver_rel2" localSheetId="1" hidden="1">1</definedName>
    <definedName name="solver_rel3" localSheetId="0" hidden="1">1</definedName>
    <definedName name="solver_rel3" localSheetId="2" hidden="1">1</definedName>
    <definedName name="solver_rel3" localSheetId="1" hidden="1">1</definedName>
    <definedName name="solver_rel4" localSheetId="0" hidden="1">1</definedName>
    <definedName name="solver_rel4" localSheetId="2" hidden="1">1</definedName>
    <definedName name="solver_rel4" localSheetId="1" hidden="1">1</definedName>
    <definedName name="solver_rel5" localSheetId="2" hidden="1">1</definedName>
    <definedName name="solver_rel5" localSheetId="1" hidden="1">1</definedName>
    <definedName name="solver_rel6" localSheetId="2" hidden="1">1</definedName>
    <definedName name="solver_rel6" localSheetId="1" hidden="1">1</definedName>
    <definedName name="solver_rhs1" localSheetId="0" hidden="1">20%</definedName>
    <definedName name="solver_rhs1" localSheetId="2" hidden="1">0</definedName>
    <definedName name="solver_rhs1" localSheetId="1" hidden="1">0</definedName>
    <definedName name="solver_rhs2" localSheetId="0" hidden="1">40%</definedName>
    <definedName name="solver_rhs2" localSheetId="2" hidden="1">35%</definedName>
    <definedName name="solver_rhs2" localSheetId="1" hidden="1">37%</definedName>
    <definedName name="solver_rhs3" localSheetId="0" hidden="1">3%</definedName>
    <definedName name="solver_rhs3" localSheetId="2" hidden="1">20%</definedName>
    <definedName name="solver_rhs3" localSheetId="1" hidden="1">20%</definedName>
    <definedName name="solver_rhs4" localSheetId="0" hidden="1">37%</definedName>
    <definedName name="solver_rhs4" localSheetId="2" hidden="1">42%</definedName>
    <definedName name="solver_rhs4" localSheetId="1" hidden="1">40%</definedName>
    <definedName name="solver_rhs5" localSheetId="2" hidden="1">3%</definedName>
    <definedName name="solver_rhs5" localSheetId="1" hidden="1">3%</definedName>
    <definedName name="solver_rhs6" localSheetId="2" hidden="1">3%</definedName>
    <definedName name="solver_rhs6" localSheetId="1" hidden="1">3%</definedName>
    <definedName name="solver_rlx" localSheetId="0" hidden="1">2</definedName>
    <definedName name="solver_rlx" localSheetId="2" hidden="1">2</definedName>
    <definedName name="solver_rlx" localSheetId="1" hidden="1">2</definedName>
    <definedName name="solver_rsd" localSheetId="0" hidden="1">0</definedName>
    <definedName name="solver_rsd" localSheetId="2" hidden="1">0</definedName>
    <definedName name="solver_rsd" localSheetId="1" hidden="1">0</definedName>
    <definedName name="solver_scl" localSheetId="0" hidden="1">2</definedName>
    <definedName name="solver_scl" localSheetId="2" hidden="1">2</definedName>
    <definedName name="solver_scl" localSheetId="1" hidden="1">1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ssz" localSheetId="0" hidden="1">100</definedName>
    <definedName name="solver_ssz" localSheetId="2" hidden="1">100</definedName>
    <definedName name="solver_ssz" localSheetId="1" hidden="1">100</definedName>
    <definedName name="solver_tim" localSheetId="0" hidden="1">2147483647</definedName>
    <definedName name="solver_tim" localSheetId="2" hidden="1">2147483647</definedName>
    <definedName name="solver_tim" localSheetId="1" hidden="1">2147483647</definedName>
    <definedName name="solver_tol" localSheetId="0" hidden="1">0.01</definedName>
    <definedName name="solver_tol" localSheetId="2" hidden="1">0.01</definedName>
    <definedName name="solver_tol" localSheetId="1" hidden="1">0.01</definedName>
    <definedName name="solver_typ" localSheetId="0" hidden="1">3</definedName>
    <definedName name="solver_typ" localSheetId="2" hidden="1">3</definedName>
    <definedName name="solver_typ" localSheetId="1" hidden="1">3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er" localSheetId="0" hidden="1">3</definedName>
    <definedName name="solver_ver" localSheetId="2" hidden="1">3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6" l="1"/>
  <c r="B31" i="1" l="1"/>
  <c r="E27" i="1" l="1"/>
  <c r="E26" i="1"/>
  <c r="E25" i="1"/>
  <c r="E23" i="1"/>
  <c r="E22" i="1"/>
  <c r="E21" i="1"/>
  <c r="E20" i="1"/>
  <c r="E19" i="1"/>
  <c r="E18" i="1"/>
  <c r="B17" i="17" l="1"/>
  <c r="L11" i="17" l="1"/>
  <c r="K11" i="17"/>
  <c r="J11" i="17"/>
  <c r="L11" i="16"/>
  <c r="K11" i="16"/>
  <c r="J11" i="16"/>
  <c r="E11" i="17"/>
  <c r="D11" i="17" s="1"/>
  <c r="C11" i="17" s="1"/>
  <c r="G11" i="17" s="1"/>
  <c r="A11" i="17"/>
  <c r="E11" i="16"/>
  <c r="D11" i="16" s="1"/>
  <c r="A11" i="16"/>
  <c r="C11" i="16" l="1"/>
  <c r="G11" i="16" s="1"/>
  <c r="G11" i="1"/>
  <c r="B17" i="16" l="1"/>
  <c r="E5" i="16" l="1"/>
  <c r="D5" i="16" s="1"/>
  <c r="C5" i="16" s="1"/>
  <c r="G5" i="16" s="1"/>
  <c r="E4" i="16"/>
  <c r="D4" i="16" s="1"/>
  <c r="C4" i="16" s="1"/>
  <c r="G4" i="16" s="1"/>
  <c r="E3" i="16"/>
  <c r="D3" i="16" s="1"/>
  <c r="C3" i="16" s="1"/>
  <c r="G3" i="16" s="1"/>
  <c r="E2" i="16"/>
  <c r="D2" i="16" s="1"/>
  <c r="C2" i="16" s="1"/>
  <c r="G2" i="16" s="1"/>
  <c r="E10" i="16"/>
  <c r="D10" i="16" s="1"/>
  <c r="C10" i="16" s="1"/>
  <c r="G10" i="16" s="1"/>
  <c r="E9" i="16"/>
  <c r="D9" i="16" s="1"/>
  <c r="C9" i="16" s="1"/>
  <c r="G9" i="16" s="1"/>
  <c r="E7" i="16"/>
  <c r="D7" i="16" s="1"/>
  <c r="C7" i="16" s="1"/>
  <c r="G7" i="16" s="1"/>
  <c r="E6" i="16"/>
  <c r="D6" i="16" s="1"/>
  <c r="C6" i="16" s="1"/>
  <c r="G6" i="16" s="1"/>
  <c r="G13" i="16" l="1"/>
  <c r="H8" i="16" s="1"/>
  <c r="A10" i="16"/>
  <c r="A9" i="16"/>
  <c r="A7" i="16"/>
  <c r="A6" i="16"/>
  <c r="A5" i="16"/>
  <c r="A4" i="16"/>
  <c r="A3" i="16"/>
  <c r="A2" i="16"/>
  <c r="H3" i="16" l="1"/>
  <c r="H10" i="16"/>
  <c r="H7" i="16"/>
  <c r="G2" i="1"/>
  <c r="G10" i="1"/>
  <c r="G9" i="1"/>
  <c r="G7" i="1"/>
  <c r="G6" i="1"/>
  <c r="G5" i="1"/>
  <c r="G4" i="1"/>
  <c r="G3" i="1"/>
  <c r="G13" i="1" l="1"/>
  <c r="H8" i="1" s="1"/>
  <c r="E7" i="17"/>
  <c r="H3" i="1" l="1"/>
  <c r="H7" i="1"/>
  <c r="H10" i="1"/>
  <c r="E10" i="17"/>
  <c r="D10" i="17" s="1"/>
  <c r="C10" i="17" s="1"/>
  <c r="G10" i="17" s="1"/>
  <c r="A10" i="17"/>
  <c r="E9" i="17"/>
  <c r="D9" i="17" s="1"/>
  <c r="C9" i="17" s="1"/>
  <c r="G9" i="17" s="1"/>
  <c r="A9" i="17"/>
  <c r="D7" i="17"/>
  <c r="C7" i="17" s="1"/>
  <c r="G7" i="17" s="1"/>
  <c r="A7" i="17"/>
  <c r="E6" i="17"/>
  <c r="D6" i="17" s="1"/>
  <c r="C6" i="17" s="1"/>
  <c r="G6" i="17" s="1"/>
  <c r="A6" i="17"/>
  <c r="E5" i="17"/>
  <c r="D5" i="17" s="1"/>
  <c r="C5" i="17" s="1"/>
  <c r="G5" i="17" s="1"/>
  <c r="A5" i="17"/>
  <c r="E4" i="17"/>
  <c r="D4" i="17" s="1"/>
  <c r="C4" i="17" s="1"/>
  <c r="G4" i="17" s="1"/>
  <c r="A4" i="17"/>
  <c r="E3" i="17"/>
  <c r="A3" i="17"/>
  <c r="E2" i="17"/>
  <c r="D2" i="17" s="1"/>
  <c r="C2" i="17" s="1"/>
  <c r="G2" i="17" s="1"/>
  <c r="A2" i="17"/>
  <c r="D3" i="17" l="1"/>
  <c r="C3" i="17" s="1"/>
  <c r="G3" i="17" s="1"/>
  <c r="G13" i="17" l="1"/>
  <c r="H8" i="17" l="1"/>
  <c r="H7" i="17"/>
  <c r="H3" i="17"/>
  <c r="H10" i="17"/>
  <c r="D19" i="1"/>
  <c r="D20" i="1"/>
  <c r="D22" i="1"/>
  <c r="C22" i="1" s="1"/>
  <c r="G22" i="1" s="1"/>
  <c r="D26" i="1"/>
  <c r="C26" i="1" s="1"/>
  <c r="G26" i="1" s="1"/>
  <c r="D21" i="1"/>
  <c r="D27" i="1"/>
  <c r="C27" i="1" s="1"/>
  <c r="G27" i="1" s="1"/>
  <c r="D23" i="1"/>
  <c r="D25" i="1"/>
  <c r="C25" i="1" s="1"/>
  <c r="G25" i="1" s="1"/>
  <c r="D18" i="1"/>
  <c r="C18" i="1" s="1"/>
  <c r="G18" i="1" s="1"/>
  <c r="C21" i="1" l="1"/>
  <c r="G21" i="1" s="1"/>
  <c r="C19" i="1"/>
  <c r="G19" i="1" s="1"/>
  <c r="C20" i="1"/>
  <c r="G20" i="1" s="1"/>
  <c r="C23" i="1"/>
  <c r="G23" i="1" s="1"/>
  <c r="G29" i="1" l="1"/>
  <c r="H24" i="1" l="1"/>
  <c r="H26" i="1"/>
  <c r="H19" i="1"/>
  <c r="H23" i="1"/>
</calcChain>
</file>

<file path=xl/sharedStrings.xml><?xml version="1.0" encoding="utf-8"?>
<sst xmlns="http://schemas.openxmlformats.org/spreadsheetml/2006/main" count="56" uniqueCount="28">
  <si>
    <t>ニッセイTOPIXインデックスファンド</t>
    <phoneticPr fontId="2"/>
  </si>
  <si>
    <t>eMAXIS先進国株式インデックス</t>
    <phoneticPr fontId="2"/>
  </si>
  <si>
    <t>ニッセイ外国株式インデックスファンド</t>
  </si>
  <si>
    <t>外国株式インデックスｅ</t>
  </si>
  <si>
    <t>SMTグローバル株式インデックス・オープン</t>
    <phoneticPr fontId="2"/>
  </si>
  <si>
    <t>基準価額</t>
    <rPh sb="0" eb="4">
      <t>キジュンカカク</t>
    </rPh>
    <phoneticPr fontId="1"/>
  </si>
  <si>
    <t>口数</t>
    <rPh sb="0" eb="2">
      <t>クチスウ</t>
    </rPh>
    <phoneticPr fontId="1"/>
  </si>
  <si>
    <t>評価額</t>
    <rPh sb="0" eb="3">
      <t>ヒョウカガク</t>
    </rPh>
    <phoneticPr fontId="1"/>
  </si>
  <si>
    <t>eMAXIS TOPIXインデックス</t>
    <phoneticPr fontId="2"/>
  </si>
  <si>
    <t>銘柄名</t>
    <rPh sb="0" eb="2">
      <t>メイガラ</t>
    </rPh>
    <rPh sb="2" eb="3">
      <t>メイ</t>
    </rPh>
    <phoneticPr fontId="1"/>
  </si>
  <si>
    <t>SMT国内債券インデックス･オープン</t>
    <phoneticPr fontId="1"/>
  </si>
  <si>
    <t>ニッセイ国内債券インデックスファンド</t>
  </si>
  <si>
    <t>取り崩し額</t>
    <rPh sb="0" eb="1">
      <t>ト</t>
    </rPh>
    <rPh sb="2" eb="3">
      <t>クズ</t>
    </rPh>
    <rPh sb="4" eb="5">
      <t>ガク</t>
    </rPh>
    <phoneticPr fontId="2"/>
  </si>
  <si>
    <t>余り</t>
    <rPh sb="0" eb="1">
      <t>アマ</t>
    </rPh>
    <phoneticPr fontId="2"/>
  </si>
  <si>
    <t>積み立て額</t>
    <rPh sb="0" eb="1">
      <t>ツ</t>
    </rPh>
    <rPh sb="2" eb="3">
      <t>タ</t>
    </rPh>
    <rPh sb="4" eb="5">
      <t>ガク</t>
    </rPh>
    <phoneticPr fontId="2"/>
  </si>
  <si>
    <t>購入口数</t>
    <rPh sb="0" eb="4">
      <t>コウニュウクチスウ</t>
    </rPh>
    <phoneticPr fontId="1"/>
  </si>
  <si>
    <t>売却口数</t>
    <rPh sb="0" eb="2">
      <t>バイキャク</t>
    </rPh>
    <rPh sb="2" eb="4">
      <t>クチカズ</t>
    </rPh>
    <phoneticPr fontId="1"/>
  </si>
  <si>
    <t>投資割合</t>
    <rPh sb="0" eb="4">
      <t>トウシワリアイ</t>
    </rPh>
    <phoneticPr fontId="1"/>
  </si>
  <si>
    <t>eMAXIS Slim全世界株式（オール・カントリー）</t>
    <rPh sb="11" eb="16">
      <t>ゼンセカイカブシキ</t>
    </rPh>
    <phoneticPr fontId="1"/>
  </si>
  <si>
    <t>先進国株</t>
    <rPh sb="0" eb="3">
      <t>センシンコク</t>
    </rPh>
    <rPh sb="3" eb="4">
      <t>カブ</t>
    </rPh>
    <phoneticPr fontId="1"/>
  </si>
  <si>
    <t>国内株</t>
    <rPh sb="0" eb="2">
      <t>コクナイ</t>
    </rPh>
    <rPh sb="2" eb="3">
      <t>カブ</t>
    </rPh>
    <phoneticPr fontId="1"/>
  </si>
  <si>
    <t>新興国株</t>
    <rPh sb="0" eb="3">
      <t>シンコウコク</t>
    </rPh>
    <rPh sb="3" eb="4">
      <t>カブ</t>
    </rPh>
    <phoneticPr fontId="1"/>
  </si>
  <si>
    <t>更新日</t>
    <rPh sb="0" eb="3">
      <t>コウシンビ</t>
    </rPh>
    <phoneticPr fontId="1"/>
  </si>
  <si>
    <t>更新用URL</t>
    <rPh sb="0" eb="3">
      <t>コウシンヨウ</t>
    </rPh>
    <phoneticPr fontId="1"/>
  </si>
  <si>
    <t>https://emaxis.jp/fund/253425.html</t>
  </si>
  <si>
    <t>＜リバランス計算用＞</t>
    <rPh sb="6" eb="8">
      <t>ケイサン</t>
    </rPh>
    <rPh sb="8" eb="9">
      <t>ヨウ</t>
    </rPh>
    <phoneticPr fontId="2"/>
  </si>
  <si>
    <t>リバランス合計</t>
    <rPh sb="5" eb="7">
      <t>ゴウケイ</t>
    </rPh>
    <phoneticPr fontId="1"/>
  </si>
  <si>
    <t>売買金額</t>
    <rPh sb="0" eb="2">
      <t>バイバイ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</si>
</sst>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[Red]\(#,##0\)"/>
    <numFmt numFmtId="177" formatCode="0.0%"/>
    <numFmt numFmtId="178" formatCode="[&lt;=-500]\-0,&quot;000&quot;;&quot;0&quot;"/>
    <numFmt numFmtId="179" formatCode="#,##0_ "/>
    <numFmt numFmtId="180" formatCode="0.00_ "/>
    <numFmt numFmtId="181" formatCode="0_ "/>
    <numFmt numFmtId="182" formatCode="[&gt;=500]0,&quot;000&quot;;&quot;0&quot;"/>
    <numFmt numFmtId="183" formatCode="#,##0_ ;[Red]\-#,##0\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176" fontId="3" fillId="0" borderId="0" xfId="0" applyNumberFormat="1" applyFont="1" applyAlignment="1"/>
    <xf numFmtId="3" fontId="0" fillId="0" borderId="0" xfId="0" applyNumberFormat="1" applyAlignment="1"/>
    <xf numFmtId="9" fontId="0" fillId="0" borderId="0" xfId="0" applyNumberFormat="1" applyAlignment="1"/>
    <xf numFmtId="177" fontId="0" fillId="0" borderId="0" xfId="0" applyNumberFormat="1" applyAlignment="1"/>
    <xf numFmtId="176" fontId="0" fillId="0" borderId="0" xfId="0" applyNumberFormat="1" applyAlignment="1"/>
    <xf numFmtId="3" fontId="0" fillId="0" borderId="0" xfId="0" applyNumberFormat="1">
      <alignment vertical="center"/>
    </xf>
    <xf numFmtId="178" fontId="0" fillId="0" borderId="0" xfId="0" applyNumberFormat="1" applyAlignment="1"/>
    <xf numFmtId="179" fontId="0" fillId="0" borderId="0" xfId="0" applyNumberFormat="1" applyAlignment="1"/>
    <xf numFmtId="180" fontId="0" fillId="0" borderId="0" xfId="0" applyNumberFormat="1" applyAlignment="1"/>
    <xf numFmtId="181" fontId="0" fillId="0" borderId="0" xfId="0" applyNumberFormat="1" applyAlignment="1"/>
    <xf numFmtId="182" fontId="0" fillId="0" borderId="0" xfId="0" applyNumberFormat="1" applyAlignment="1"/>
    <xf numFmtId="177" fontId="0" fillId="0" borderId="0" xfId="0" applyNumberFormat="1">
      <alignment vertical="center"/>
    </xf>
    <xf numFmtId="14" fontId="0" fillId="0" borderId="0" xfId="0" applyNumberFormat="1" applyAlignment="1"/>
    <xf numFmtId="176" fontId="0" fillId="0" borderId="0" xfId="0" applyNumberFormat="1">
      <alignment vertical="center"/>
    </xf>
    <xf numFmtId="183" fontId="3" fillId="0" borderId="0" xfId="0" applyNumberFormat="1" applyFont="1" applyAlignment="1"/>
    <xf numFmtId="3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/>
  </sheetViews>
  <sheetFormatPr defaultRowHeight="13.5" x14ac:dyDescent="0.15"/>
  <cols>
    <col min="1" max="1" width="18" customWidth="1"/>
    <col min="2" max="2" width="9" customWidth="1"/>
    <col min="7" max="7" width="9" customWidth="1"/>
    <col min="13" max="13" width="0.875" customWidth="1"/>
    <col min="14" max="14" width="10.5" bestFit="1" customWidth="1"/>
  </cols>
  <sheetData>
    <row r="1" spans="1:15" x14ac:dyDescent="0.15">
      <c r="A1" t="s">
        <v>9</v>
      </c>
      <c r="C1" t="s">
        <v>6</v>
      </c>
      <c r="E1" t="s">
        <v>5</v>
      </c>
      <c r="G1" t="s">
        <v>7</v>
      </c>
      <c r="H1" t="s">
        <v>17</v>
      </c>
    </row>
    <row r="2" spans="1:15" x14ac:dyDescent="0.15">
      <c r="A2" s="1" t="s">
        <v>8</v>
      </c>
      <c r="B2" s="1"/>
      <c r="C2" s="2">
        <v>220000</v>
      </c>
      <c r="D2" s="2"/>
      <c r="E2" s="3">
        <v>18466</v>
      </c>
      <c r="F2" s="1"/>
      <c r="G2" s="16">
        <f t="shared" ref="G2:G11" si="0">C2*E2/10000</f>
        <v>406252</v>
      </c>
      <c r="H2" s="4"/>
    </row>
    <row r="3" spans="1:15" x14ac:dyDescent="0.15">
      <c r="A3" s="1" t="s">
        <v>0</v>
      </c>
      <c r="B3" s="1"/>
      <c r="C3" s="2">
        <v>120000</v>
      </c>
      <c r="D3" s="2"/>
      <c r="E3" s="3">
        <v>9311</v>
      </c>
      <c r="F3" s="1"/>
      <c r="G3" s="16">
        <f t="shared" si="0"/>
        <v>111732</v>
      </c>
      <c r="H3" s="5">
        <f>(SUM(G2:G3)+G11*J11)/G13</f>
        <v>0.21418459455248726</v>
      </c>
    </row>
    <row r="4" spans="1:15" x14ac:dyDescent="0.15">
      <c r="A4" s="1" t="s">
        <v>1</v>
      </c>
      <c r="B4" s="1"/>
      <c r="C4" s="2">
        <v>60000</v>
      </c>
      <c r="D4" s="2"/>
      <c r="E4" s="3">
        <v>21028</v>
      </c>
      <c r="F4" s="1"/>
      <c r="G4" s="16">
        <f t="shared" si="0"/>
        <v>126168</v>
      </c>
    </row>
    <row r="5" spans="1:15" x14ac:dyDescent="0.15">
      <c r="A5" s="1" t="s">
        <v>3</v>
      </c>
      <c r="B5" s="1"/>
      <c r="C5" s="2">
        <v>90000</v>
      </c>
      <c r="D5" s="2"/>
      <c r="E5" s="3">
        <v>19295</v>
      </c>
      <c r="F5" s="1"/>
      <c r="G5" s="16">
        <f t="shared" si="0"/>
        <v>173655</v>
      </c>
      <c r="H5" s="5"/>
    </row>
    <row r="6" spans="1:15" x14ac:dyDescent="0.15">
      <c r="A6" s="1" t="s">
        <v>4</v>
      </c>
      <c r="B6" s="1"/>
      <c r="C6" s="2">
        <v>140000</v>
      </c>
      <c r="D6" s="2"/>
      <c r="E6" s="3">
        <v>13725</v>
      </c>
      <c r="F6" s="1"/>
      <c r="G6" s="16">
        <f t="shared" si="0"/>
        <v>192150</v>
      </c>
    </row>
    <row r="7" spans="1:15" x14ac:dyDescent="0.15">
      <c r="A7" s="1" t="s">
        <v>2</v>
      </c>
      <c r="B7" s="1"/>
      <c r="C7" s="2">
        <v>20000</v>
      </c>
      <c r="D7" s="2"/>
      <c r="E7" s="3">
        <v>12133</v>
      </c>
      <c r="F7" s="1"/>
      <c r="G7" s="16">
        <f t="shared" si="0"/>
        <v>24266</v>
      </c>
      <c r="H7" s="5">
        <f>(SUM(G4:G7)+G11*K11)/G13</f>
        <v>0.37834933940108523</v>
      </c>
    </row>
    <row r="8" spans="1:15" x14ac:dyDescent="0.15">
      <c r="A8" s="1"/>
      <c r="B8" s="1"/>
      <c r="C8" s="2"/>
      <c r="D8" s="2"/>
      <c r="E8" s="3"/>
      <c r="F8" s="1"/>
      <c r="G8" s="16"/>
      <c r="H8" s="5">
        <f>G11*L11/G13</f>
        <v>2.8066673462753915E-2</v>
      </c>
    </row>
    <row r="9" spans="1:15" x14ac:dyDescent="0.15">
      <c r="A9" s="1" t="s">
        <v>10</v>
      </c>
      <c r="B9" s="1"/>
      <c r="C9" s="2">
        <v>520000</v>
      </c>
      <c r="D9" s="2"/>
      <c r="E9" s="3">
        <v>11941</v>
      </c>
      <c r="F9" s="1"/>
      <c r="G9" s="16">
        <f t="shared" si="0"/>
        <v>620932</v>
      </c>
      <c r="H9" s="4"/>
    </row>
    <row r="10" spans="1:15" x14ac:dyDescent="0.15">
      <c r="A10" s="1" t="s">
        <v>11</v>
      </c>
      <c r="B10" s="1"/>
      <c r="C10" s="2">
        <v>350000</v>
      </c>
      <c r="D10" s="2"/>
      <c r="E10" s="3">
        <v>10438</v>
      </c>
      <c r="F10" s="1"/>
      <c r="G10" s="16">
        <f t="shared" si="0"/>
        <v>365330</v>
      </c>
      <c r="H10" s="5">
        <f>SUM(G9:G10)/G13</f>
        <v>0.37939939258367361</v>
      </c>
      <c r="J10" t="s">
        <v>20</v>
      </c>
      <c r="K10" t="s">
        <v>19</v>
      </c>
      <c r="L10" t="s">
        <v>21</v>
      </c>
      <c r="N10" s="1" t="s">
        <v>22</v>
      </c>
      <c r="O10" s="1" t="s">
        <v>23</v>
      </c>
    </row>
    <row r="11" spans="1:15" x14ac:dyDescent="0.15">
      <c r="A11" t="s">
        <v>18</v>
      </c>
      <c r="C11" s="2">
        <v>500000</v>
      </c>
      <c r="D11" s="2"/>
      <c r="E11" s="3">
        <v>11581</v>
      </c>
      <c r="F11" s="1"/>
      <c r="G11" s="16">
        <f t="shared" si="0"/>
        <v>579050</v>
      </c>
      <c r="H11" s="5"/>
      <c r="J11" s="13">
        <v>6.7000000000000004E-2</v>
      </c>
      <c r="K11" s="13">
        <v>0.80700000000000005</v>
      </c>
      <c r="L11" s="13">
        <v>0.126</v>
      </c>
      <c r="M11" s="1"/>
      <c r="N11" s="14">
        <v>44043</v>
      </c>
      <c r="O11" s="1" t="s">
        <v>24</v>
      </c>
    </row>
    <row r="12" spans="1:15" x14ac:dyDescent="0.15">
      <c r="A12" s="1"/>
      <c r="B12" s="1"/>
      <c r="C12" s="1"/>
      <c r="D12" s="1"/>
      <c r="E12" s="1"/>
      <c r="F12" s="1"/>
      <c r="G12" s="1"/>
      <c r="H12" s="4"/>
    </row>
    <row r="13" spans="1:15" x14ac:dyDescent="0.15">
      <c r="C13" s="6"/>
      <c r="D13" s="6"/>
      <c r="E13" s="1"/>
      <c r="F13" s="1"/>
      <c r="G13" s="6">
        <f>SUM(G2:G12)</f>
        <v>2599535</v>
      </c>
      <c r="H13" s="5"/>
    </row>
    <row r="16" spans="1:15" x14ac:dyDescent="0.15">
      <c r="A16" s="1" t="s">
        <v>25</v>
      </c>
      <c r="B16" s="1"/>
    </row>
    <row r="17" spans="1:8" x14ac:dyDescent="0.15">
      <c r="B17" t="s">
        <v>27</v>
      </c>
    </row>
    <row r="18" spans="1:8" x14ac:dyDescent="0.15">
      <c r="A18" s="1" t="s">
        <v>8</v>
      </c>
      <c r="B18" s="17">
        <v>0</v>
      </c>
      <c r="C18" s="2">
        <f t="shared" ref="C18:C23" si="1">C2+D18</f>
        <v>220000</v>
      </c>
      <c r="D18" s="11">
        <f t="shared" ref="D18:D27" si="2">B18/E18*10000</f>
        <v>0</v>
      </c>
      <c r="E18" s="15">
        <f t="shared" ref="E18:E23" si="3">E2</f>
        <v>18466</v>
      </c>
      <c r="G18" s="16">
        <f t="shared" ref="G18:G23" si="4">C18*E18/10000</f>
        <v>406252</v>
      </c>
    </row>
    <row r="19" spans="1:8" x14ac:dyDescent="0.15">
      <c r="A19" s="1" t="s">
        <v>0</v>
      </c>
      <c r="B19" s="17">
        <v>0</v>
      </c>
      <c r="C19" s="2">
        <f t="shared" si="1"/>
        <v>120000</v>
      </c>
      <c r="D19" s="11">
        <f t="shared" si="2"/>
        <v>0</v>
      </c>
      <c r="E19" s="15">
        <f t="shared" si="3"/>
        <v>9311</v>
      </c>
      <c r="F19" s="5"/>
      <c r="G19" s="16">
        <f t="shared" si="4"/>
        <v>111732</v>
      </c>
      <c r="H19" s="5">
        <f>(SUM(G18:G19)+G27*J11)/G29</f>
        <v>0.21418459455248726</v>
      </c>
    </row>
    <row r="20" spans="1:8" x14ac:dyDescent="0.15">
      <c r="A20" s="1" t="s">
        <v>1</v>
      </c>
      <c r="B20" s="17">
        <v>0</v>
      </c>
      <c r="C20" s="2">
        <f t="shared" si="1"/>
        <v>60000</v>
      </c>
      <c r="D20" s="11">
        <f t="shared" si="2"/>
        <v>0</v>
      </c>
      <c r="E20" s="15">
        <f t="shared" si="3"/>
        <v>21028</v>
      </c>
      <c r="G20" s="16">
        <f t="shared" si="4"/>
        <v>126168</v>
      </c>
    </row>
    <row r="21" spans="1:8" x14ac:dyDescent="0.15">
      <c r="A21" s="1" t="s">
        <v>3</v>
      </c>
      <c r="B21" s="17">
        <v>0</v>
      </c>
      <c r="C21" s="2">
        <f t="shared" si="1"/>
        <v>90000</v>
      </c>
      <c r="D21" s="11">
        <f t="shared" si="2"/>
        <v>0</v>
      </c>
      <c r="E21" s="15">
        <f t="shared" si="3"/>
        <v>19295</v>
      </c>
      <c r="F21" s="5"/>
      <c r="G21" s="16">
        <f t="shared" si="4"/>
        <v>173655</v>
      </c>
      <c r="H21" s="5"/>
    </row>
    <row r="22" spans="1:8" x14ac:dyDescent="0.15">
      <c r="A22" s="1" t="s">
        <v>4</v>
      </c>
      <c r="B22" s="17">
        <v>0</v>
      </c>
      <c r="C22" s="2">
        <f t="shared" si="1"/>
        <v>140000</v>
      </c>
      <c r="D22" s="11">
        <f t="shared" si="2"/>
        <v>0</v>
      </c>
      <c r="E22" s="15">
        <f t="shared" si="3"/>
        <v>13725</v>
      </c>
      <c r="G22" s="16">
        <f t="shared" si="4"/>
        <v>192150</v>
      </c>
    </row>
    <row r="23" spans="1:8" x14ac:dyDescent="0.15">
      <c r="A23" s="1" t="s">
        <v>2</v>
      </c>
      <c r="B23" s="17">
        <v>0</v>
      </c>
      <c r="C23" s="2">
        <f t="shared" si="1"/>
        <v>20000</v>
      </c>
      <c r="D23" s="11">
        <f t="shared" si="2"/>
        <v>0</v>
      </c>
      <c r="E23" s="15">
        <f t="shared" si="3"/>
        <v>12133</v>
      </c>
      <c r="F23" s="5"/>
      <c r="G23" s="16">
        <f t="shared" si="4"/>
        <v>24266</v>
      </c>
      <c r="H23" s="5">
        <f>(SUM(G20:G23)+G27*K11)/G29</f>
        <v>0.37834933940108523</v>
      </c>
    </row>
    <row r="24" spans="1:8" x14ac:dyDescent="0.15">
      <c r="A24" s="1"/>
      <c r="B24" s="17">
        <v>0</v>
      </c>
      <c r="C24" s="2"/>
      <c r="D24" s="11"/>
      <c r="E24" s="15"/>
      <c r="F24" s="5"/>
      <c r="G24" s="16"/>
      <c r="H24" s="5">
        <f>G27*L11/G29</f>
        <v>2.8066673462753915E-2</v>
      </c>
    </row>
    <row r="25" spans="1:8" x14ac:dyDescent="0.15">
      <c r="A25" s="1" t="s">
        <v>10</v>
      </c>
      <c r="B25" s="17">
        <v>0</v>
      </c>
      <c r="C25" s="2">
        <f t="shared" ref="C25:C27" si="5">C9+D25</f>
        <v>520000</v>
      </c>
      <c r="D25" s="11">
        <f t="shared" si="2"/>
        <v>0</v>
      </c>
      <c r="E25" s="15">
        <f t="shared" ref="E25:E27" si="6">E9</f>
        <v>11941</v>
      </c>
      <c r="F25" s="4"/>
      <c r="G25" s="16">
        <f>C25*E25/10000</f>
        <v>620932</v>
      </c>
      <c r="H25" s="4"/>
    </row>
    <row r="26" spans="1:8" x14ac:dyDescent="0.15">
      <c r="A26" s="1" t="s">
        <v>11</v>
      </c>
      <c r="B26" s="17">
        <v>0</v>
      </c>
      <c r="C26" s="2">
        <f t="shared" si="5"/>
        <v>350000</v>
      </c>
      <c r="D26" s="11">
        <f t="shared" si="2"/>
        <v>0</v>
      </c>
      <c r="E26" s="15">
        <f t="shared" si="6"/>
        <v>10438</v>
      </c>
      <c r="F26" s="5"/>
      <c r="G26" s="16">
        <f>C26*E26/10000</f>
        <v>365330</v>
      </c>
      <c r="H26" s="5">
        <f>SUM(G25:G26)/G29</f>
        <v>0.37939939258367361</v>
      </c>
    </row>
    <row r="27" spans="1:8" x14ac:dyDescent="0.15">
      <c r="A27" t="s">
        <v>18</v>
      </c>
      <c r="B27" s="17">
        <v>0</v>
      </c>
      <c r="C27" s="2">
        <f t="shared" si="5"/>
        <v>500000</v>
      </c>
      <c r="D27" s="11">
        <f t="shared" si="2"/>
        <v>0</v>
      </c>
      <c r="E27" s="15">
        <f t="shared" si="6"/>
        <v>11581</v>
      </c>
      <c r="G27" s="16">
        <f>C27*E27/10000</f>
        <v>579050</v>
      </c>
    </row>
    <row r="29" spans="1:8" x14ac:dyDescent="0.15">
      <c r="E29" s="6"/>
      <c r="G29" s="6">
        <f>SUM(G18:G28)</f>
        <v>2599535</v>
      </c>
    </row>
    <row r="31" spans="1:8" x14ac:dyDescent="0.15">
      <c r="A31" t="s">
        <v>26</v>
      </c>
      <c r="B31" s="7">
        <f>SUM(B18:B27)</f>
        <v>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/>
  </sheetViews>
  <sheetFormatPr defaultRowHeight="13.5" x14ac:dyDescent="0.15"/>
  <cols>
    <col min="1" max="1" width="18" customWidth="1"/>
    <col min="2" max="2" width="11" style="1" bestFit="1" customWidth="1"/>
    <col min="4" max="4" width="9" style="1"/>
    <col min="7" max="7" width="9" customWidth="1"/>
  </cols>
  <sheetData>
    <row r="1" spans="1:12" x14ac:dyDescent="0.15">
      <c r="A1" t="s">
        <v>9</v>
      </c>
      <c r="B1" s="1" t="s">
        <v>14</v>
      </c>
      <c r="C1" t="s">
        <v>6</v>
      </c>
      <c r="D1" s="10" t="s">
        <v>15</v>
      </c>
      <c r="E1" t="s">
        <v>5</v>
      </c>
      <c r="G1" t="s">
        <v>7</v>
      </c>
      <c r="H1" t="s">
        <v>17</v>
      </c>
    </row>
    <row r="2" spans="1:12" x14ac:dyDescent="0.15">
      <c r="A2" t="str">
        <f>Sheet1!A2</f>
        <v>eMAXIS TOPIXインデックス</v>
      </c>
      <c r="B2" s="12">
        <v>0</v>
      </c>
      <c r="C2" s="2">
        <f>Sheet1!C2+D2</f>
        <v>220000</v>
      </c>
      <c r="D2" s="11">
        <f>B2/E2*10000</f>
        <v>0</v>
      </c>
      <c r="E2" s="7">
        <f>Sheet1!E2</f>
        <v>18466</v>
      </c>
      <c r="G2" s="16">
        <f>C2*E2/10000</f>
        <v>406252</v>
      </c>
      <c r="H2" s="4"/>
    </row>
    <row r="3" spans="1:12" x14ac:dyDescent="0.15">
      <c r="A3" t="str">
        <f>Sheet1!A3</f>
        <v>ニッセイTOPIXインデックスファンド</v>
      </c>
      <c r="B3" s="12">
        <v>0</v>
      </c>
      <c r="C3" s="2">
        <f>Sheet1!C3+D3</f>
        <v>120000</v>
      </c>
      <c r="D3" s="11">
        <f t="shared" ref="D3:D10" si="0">B3/E3*10000</f>
        <v>0</v>
      </c>
      <c r="E3" s="7">
        <f>Sheet1!E3</f>
        <v>9311</v>
      </c>
      <c r="G3" s="16">
        <f t="shared" ref="G3:G8" si="1">C3*E3/10000</f>
        <v>111732</v>
      </c>
      <c r="H3" s="5">
        <f>(SUM(G2:G3)+G11*J11)/G13</f>
        <v>0.21418459455248726</v>
      </c>
    </row>
    <row r="4" spans="1:12" x14ac:dyDescent="0.15">
      <c r="A4" t="str">
        <f>Sheet1!A4</f>
        <v>eMAXIS先進国株式インデックス</v>
      </c>
      <c r="B4" s="12">
        <v>0</v>
      </c>
      <c r="C4" s="2">
        <f>Sheet1!C4+D4</f>
        <v>60000</v>
      </c>
      <c r="D4" s="11">
        <f t="shared" si="0"/>
        <v>0</v>
      </c>
      <c r="E4" s="7">
        <f>Sheet1!E4</f>
        <v>21028</v>
      </c>
      <c r="G4" s="16">
        <f t="shared" si="1"/>
        <v>126168</v>
      </c>
    </row>
    <row r="5" spans="1:12" x14ac:dyDescent="0.15">
      <c r="A5" t="str">
        <f>Sheet1!A5</f>
        <v>外国株式インデックスｅ</v>
      </c>
      <c r="B5" s="12">
        <v>0</v>
      </c>
      <c r="C5" s="2">
        <f>Sheet1!C5+D5</f>
        <v>90000</v>
      </c>
      <c r="D5" s="11">
        <f t="shared" si="0"/>
        <v>0</v>
      </c>
      <c r="E5" s="7">
        <f>Sheet1!E5</f>
        <v>19295</v>
      </c>
      <c r="G5" s="16">
        <f t="shared" si="1"/>
        <v>173655</v>
      </c>
      <c r="H5" s="5"/>
    </row>
    <row r="6" spans="1:12" x14ac:dyDescent="0.15">
      <c r="A6" t="str">
        <f>Sheet1!A6</f>
        <v>SMTグローバル株式インデックス・オープン</v>
      </c>
      <c r="B6" s="12">
        <v>0</v>
      </c>
      <c r="C6" s="2">
        <f>Sheet1!C6+D6</f>
        <v>140000</v>
      </c>
      <c r="D6" s="11">
        <f t="shared" si="0"/>
        <v>0</v>
      </c>
      <c r="E6" s="7">
        <f>Sheet1!E6</f>
        <v>13725</v>
      </c>
      <c r="G6" s="16">
        <f t="shared" si="1"/>
        <v>192150</v>
      </c>
    </row>
    <row r="7" spans="1:12" x14ac:dyDescent="0.15">
      <c r="A7" t="str">
        <f>Sheet1!A7</f>
        <v>ニッセイ外国株式インデックスファンド</v>
      </c>
      <c r="B7" s="12">
        <v>0</v>
      </c>
      <c r="C7" s="2">
        <f>Sheet1!C7+D7</f>
        <v>20000</v>
      </c>
      <c r="D7" s="11">
        <f t="shared" si="0"/>
        <v>0</v>
      </c>
      <c r="E7" s="7">
        <f>Sheet1!E7</f>
        <v>12133</v>
      </c>
      <c r="G7" s="16">
        <f t="shared" si="1"/>
        <v>24266</v>
      </c>
      <c r="H7" s="5">
        <f>(SUM(G4:G7)+G11*K11)/G13</f>
        <v>0.37834933940108523</v>
      </c>
    </row>
    <row r="8" spans="1:12" x14ac:dyDescent="0.15">
      <c r="B8" s="12">
        <v>0</v>
      </c>
      <c r="C8" s="2"/>
      <c r="D8" s="11"/>
      <c r="E8" s="7"/>
      <c r="G8" s="16">
        <f t="shared" si="1"/>
        <v>0</v>
      </c>
      <c r="H8" s="5">
        <f>G11*L11/G13</f>
        <v>2.8066673462753915E-2</v>
      </c>
    </row>
    <row r="9" spans="1:12" x14ac:dyDescent="0.15">
      <c r="A9" t="str">
        <f>Sheet1!A9</f>
        <v>SMT国内債券インデックス･オープン</v>
      </c>
      <c r="B9" s="12">
        <v>0</v>
      </c>
      <c r="C9" s="2">
        <f>Sheet1!C9+D9</f>
        <v>520000</v>
      </c>
      <c r="D9" s="11">
        <f t="shared" si="0"/>
        <v>0</v>
      </c>
      <c r="E9" s="7">
        <f>Sheet1!E9</f>
        <v>11941</v>
      </c>
      <c r="G9" s="16">
        <f>C9*E9/10000</f>
        <v>620932</v>
      </c>
      <c r="H9" s="4"/>
    </row>
    <row r="10" spans="1:12" x14ac:dyDescent="0.15">
      <c r="A10" t="str">
        <f>Sheet1!A10</f>
        <v>ニッセイ国内債券インデックスファンド</v>
      </c>
      <c r="B10" s="12">
        <v>0</v>
      </c>
      <c r="C10" s="2">
        <f>Sheet1!C10+D10</f>
        <v>350000</v>
      </c>
      <c r="D10" s="11">
        <f t="shared" si="0"/>
        <v>0</v>
      </c>
      <c r="E10" s="7">
        <f>Sheet1!E10</f>
        <v>10438</v>
      </c>
      <c r="G10" s="16">
        <f>C10*E10/10000</f>
        <v>365330</v>
      </c>
      <c r="H10" s="5">
        <f>SUM(G9:G10)/G13</f>
        <v>0.37939939258367361</v>
      </c>
      <c r="J10" t="s">
        <v>20</v>
      </c>
      <c r="K10" t="s">
        <v>19</v>
      </c>
      <c r="L10" t="s">
        <v>21</v>
      </c>
    </row>
    <row r="11" spans="1:12" x14ac:dyDescent="0.15">
      <c r="A11" t="str">
        <f>Sheet1!A11</f>
        <v>eMAXIS Slim全世界株式（オール・カントリー）</v>
      </c>
      <c r="B11" s="12">
        <v>0</v>
      </c>
      <c r="C11" s="2">
        <f>Sheet1!C11+D11</f>
        <v>500000</v>
      </c>
      <c r="D11" s="11">
        <f t="shared" ref="D11" si="2">B11/E11*10000</f>
        <v>0</v>
      </c>
      <c r="E11" s="7">
        <f>Sheet1!E11</f>
        <v>11581</v>
      </c>
      <c r="G11" s="16">
        <f>C11*E11/10000</f>
        <v>579050</v>
      </c>
      <c r="H11" s="5"/>
      <c r="J11" s="13">
        <f>Sheet1!J11</f>
        <v>6.7000000000000004E-2</v>
      </c>
      <c r="K11" s="13">
        <f>Sheet1!K11</f>
        <v>0.80700000000000005</v>
      </c>
      <c r="L11" s="13">
        <f>Sheet1!L11</f>
        <v>0.126</v>
      </c>
    </row>
    <row r="12" spans="1:12" x14ac:dyDescent="0.15">
      <c r="B12" s="8"/>
      <c r="D12" s="11"/>
      <c r="G12" s="2"/>
      <c r="H12" s="5"/>
    </row>
    <row r="13" spans="1:12" x14ac:dyDescent="0.15">
      <c r="G13" s="6">
        <f>SUM(G2:G12)</f>
        <v>2599535</v>
      </c>
      <c r="H13" s="5"/>
    </row>
    <row r="15" spans="1:12" x14ac:dyDescent="0.15">
      <c r="A15" s="1" t="s">
        <v>14</v>
      </c>
      <c r="B15" s="9">
        <v>2000000</v>
      </c>
    </row>
    <row r="16" spans="1:12" x14ac:dyDescent="0.15">
      <c r="A16" s="1"/>
      <c r="B16" s="9"/>
    </row>
    <row r="17" spans="1:2" x14ac:dyDescent="0.15">
      <c r="A17" s="1" t="s">
        <v>13</v>
      </c>
      <c r="B17" s="9">
        <f>B15-SUM(B2:B12)</f>
        <v>2000000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/>
  </sheetViews>
  <sheetFormatPr defaultRowHeight="13.5" x14ac:dyDescent="0.15"/>
  <cols>
    <col min="1" max="1" width="18" customWidth="1"/>
    <col min="2" max="2" width="11" style="1" bestFit="1" customWidth="1"/>
    <col min="4" max="4" width="9" style="1"/>
    <col min="7" max="7" width="9" customWidth="1"/>
  </cols>
  <sheetData>
    <row r="1" spans="1:12" x14ac:dyDescent="0.15">
      <c r="A1" t="s">
        <v>9</v>
      </c>
      <c r="B1" s="1" t="s">
        <v>12</v>
      </c>
      <c r="C1" t="s">
        <v>6</v>
      </c>
      <c r="D1" s="10" t="s">
        <v>16</v>
      </c>
      <c r="E1" t="s">
        <v>5</v>
      </c>
      <c r="G1" t="s">
        <v>7</v>
      </c>
      <c r="H1" t="s">
        <v>17</v>
      </c>
    </row>
    <row r="2" spans="1:12" x14ac:dyDescent="0.15">
      <c r="A2" t="str">
        <f>Sheet1!A2</f>
        <v>eMAXIS TOPIXインデックス</v>
      </c>
      <c r="B2" s="8">
        <v>0</v>
      </c>
      <c r="C2" s="2">
        <f>Sheet1!C2+D2</f>
        <v>220000</v>
      </c>
      <c r="D2" s="11">
        <f>B2/E2*10000</f>
        <v>0</v>
      </c>
      <c r="E2" s="7">
        <f>Sheet1!E2</f>
        <v>18466</v>
      </c>
      <c r="G2" s="16">
        <f>C2*E2/10000</f>
        <v>406252</v>
      </c>
      <c r="H2" s="4"/>
    </row>
    <row r="3" spans="1:12" x14ac:dyDescent="0.15">
      <c r="A3" t="str">
        <f>Sheet1!A3</f>
        <v>ニッセイTOPIXインデックスファンド</v>
      </c>
      <c r="B3" s="8">
        <v>0</v>
      </c>
      <c r="C3" s="2">
        <f>Sheet1!C3+D3</f>
        <v>120000</v>
      </c>
      <c r="D3" s="11">
        <f>B3/E3*10000</f>
        <v>0</v>
      </c>
      <c r="E3" s="7">
        <f>Sheet1!E3</f>
        <v>9311</v>
      </c>
      <c r="G3" s="16">
        <f t="shared" ref="G3:G10" si="0">C3*E3/10000</f>
        <v>111732</v>
      </c>
      <c r="H3" s="5">
        <f>(SUM(G2:G3)+G11*J11)/G13</f>
        <v>0.21418459455248726</v>
      </c>
    </row>
    <row r="4" spans="1:12" x14ac:dyDescent="0.15">
      <c r="A4" t="str">
        <f>Sheet1!A4</f>
        <v>eMAXIS先進国株式インデックス</v>
      </c>
      <c r="B4" s="8">
        <v>0</v>
      </c>
      <c r="C4" s="2">
        <f>Sheet1!C4+D4</f>
        <v>60000</v>
      </c>
      <c r="D4" s="11">
        <f t="shared" ref="D4:D10" si="1">B4/E4*10000</f>
        <v>0</v>
      </c>
      <c r="E4" s="7">
        <f>Sheet1!E4</f>
        <v>21028</v>
      </c>
      <c r="G4" s="16">
        <f t="shared" si="0"/>
        <v>126168</v>
      </c>
    </row>
    <row r="5" spans="1:12" x14ac:dyDescent="0.15">
      <c r="A5" t="str">
        <f>Sheet1!A5</f>
        <v>外国株式インデックスｅ</v>
      </c>
      <c r="B5" s="8">
        <v>0</v>
      </c>
      <c r="C5" s="2">
        <f>Sheet1!C5+D5</f>
        <v>90000</v>
      </c>
      <c r="D5" s="11">
        <f t="shared" si="1"/>
        <v>0</v>
      </c>
      <c r="E5" s="7">
        <f>Sheet1!E5</f>
        <v>19295</v>
      </c>
      <c r="G5" s="16">
        <f t="shared" si="0"/>
        <v>173655</v>
      </c>
      <c r="H5" s="5"/>
    </row>
    <row r="6" spans="1:12" x14ac:dyDescent="0.15">
      <c r="A6" t="str">
        <f>Sheet1!A6</f>
        <v>SMTグローバル株式インデックス・オープン</v>
      </c>
      <c r="B6" s="8">
        <v>0</v>
      </c>
      <c r="C6" s="2">
        <f>Sheet1!C6+D6</f>
        <v>140000</v>
      </c>
      <c r="D6" s="11">
        <f t="shared" si="1"/>
        <v>0</v>
      </c>
      <c r="E6" s="7">
        <f>Sheet1!E6</f>
        <v>13725</v>
      </c>
      <c r="G6" s="16">
        <f t="shared" si="0"/>
        <v>192150</v>
      </c>
    </row>
    <row r="7" spans="1:12" x14ac:dyDescent="0.15">
      <c r="A7" t="str">
        <f>Sheet1!A7</f>
        <v>ニッセイ外国株式インデックスファンド</v>
      </c>
      <c r="B7" s="8">
        <v>0</v>
      </c>
      <c r="C7" s="2">
        <f>Sheet1!C7+D7</f>
        <v>20000</v>
      </c>
      <c r="D7" s="11">
        <f t="shared" si="1"/>
        <v>0</v>
      </c>
      <c r="E7" s="7">
        <f>Sheet1!E7</f>
        <v>12133</v>
      </c>
      <c r="G7" s="16">
        <f>C7*E7/10000</f>
        <v>24266</v>
      </c>
      <c r="H7" s="5">
        <f>(SUM(G4:G7)+G11*K11)/G13</f>
        <v>0.37834933940108523</v>
      </c>
    </row>
    <row r="8" spans="1:12" x14ac:dyDescent="0.15">
      <c r="B8" s="8">
        <v>0</v>
      </c>
      <c r="C8" s="2"/>
      <c r="D8" s="11"/>
      <c r="E8" s="7"/>
      <c r="G8" s="16">
        <v>0</v>
      </c>
      <c r="H8" s="5">
        <f>G11*L11/G13</f>
        <v>2.8066673462753915E-2</v>
      </c>
    </row>
    <row r="9" spans="1:12" x14ac:dyDescent="0.15">
      <c r="A9" t="str">
        <f>Sheet1!A9</f>
        <v>SMT国内債券インデックス･オープン</v>
      </c>
      <c r="B9" s="8">
        <v>0</v>
      </c>
      <c r="C9" s="2">
        <f>Sheet1!C9+D9</f>
        <v>520000</v>
      </c>
      <c r="D9" s="11">
        <f t="shared" si="1"/>
        <v>0</v>
      </c>
      <c r="E9" s="7">
        <f>Sheet1!E9</f>
        <v>11941</v>
      </c>
      <c r="G9" s="16">
        <f t="shared" si="0"/>
        <v>620932</v>
      </c>
      <c r="H9" s="4"/>
    </row>
    <row r="10" spans="1:12" x14ac:dyDescent="0.15">
      <c r="A10" t="str">
        <f>Sheet1!A10</f>
        <v>ニッセイ国内債券インデックスファンド</v>
      </c>
      <c r="B10" s="8">
        <v>0</v>
      </c>
      <c r="C10" s="2">
        <f>Sheet1!C10+D10</f>
        <v>350000</v>
      </c>
      <c r="D10" s="11">
        <f t="shared" si="1"/>
        <v>0</v>
      </c>
      <c r="E10" s="7">
        <f>Sheet1!E10</f>
        <v>10438</v>
      </c>
      <c r="G10" s="16">
        <f t="shared" si="0"/>
        <v>365330</v>
      </c>
      <c r="H10" s="5">
        <f>SUM(G9:G10)/G13</f>
        <v>0.37939939258367361</v>
      </c>
      <c r="J10" t="s">
        <v>20</v>
      </c>
      <c r="K10" t="s">
        <v>19</v>
      </c>
      <c r="L10" t="s">
        <v>21</v>
      </c>
    </row>
    <row r="11" spans="1:12" x14ac:dyDescent="0.15">
      <c r="A11" t="str">
        <f>Sheet1!A11</f>
        <v>eMAXIS Slim全世界株式（オール・カントリー）</v>
      </c>
      <c r="B11" s="8">
        <v>0</v>
      </c>
      <c r="C11" s="2">
        <f>Sheet1!C11+D11</f>
        <v>500000</v>
      </c>
      <c r="D11" s="11">
        <f t="shared" ref="D11" si="2">B11/E11*10000</f>
        <v>0</v>
      </c>
      <c r="E11" s="7">
        <f>Sheet1!E11</f>
        <v>11581</v>
      </c>
      <c r="G11" s="16">
        <f t="shared" ref="G11" si="3">C11*E11/10000</f>
        <v>579050</v>
      </c>
      <c r="H11" s="5"/>
      <c r="J11" s="13">
        <f>Sheet1!J11</f>
        <v>6.7000000000000004E-2</v>
      </c>
      <c r="K11" s="13">
        <f>Sheet1!K11</f>
        <v>0.80700000000000005</v>
      </c>
      <c r="L11" s="13">
        <f>Sheet1!L11</f>
        <v>0.126</v>
      </c>
    </row>
    <row r="12" spans="1:12" x14ac:dyDescent="0.15">
      <c r="B12" s="8"/>
      <c r="D12" s="11"/>
    </row>
    <row r="13" spans="1:12" x14ac:dyDescent="0.15">
      <c r="B13" s="8"/>
      <c r="D13" s="11"/>
      <c r="G13" s="6">
        <f>SUM(G2:G12)</f>
        <v>2599535</v>
      </c>
    </row>
    <row r="14" spans="1:12" x14ac:dyDescent="0.15">
      <c r="B14" s="8"/>
      <c r="D14" s="11"/>
    </row>
    <row r="15" spans="1:12" x14ac:dyDescent="0.15">
      <c r="A15" s="1" t="s">
        <v>12</v>
      </c>
      <c r="B15" s="9">
        <v>-700000</v>
      </c>
    </row>
    <row r="16" spans="1:12" x14ac:dyDescent="0.15">
      <c r="A16" s="1"/>
      <c r="B16" s="9"/>
    </row>
    <row r="17" spans="1:2" x14ac:dyDescent="0.15">
      <c r="A17" s="1" t="s">
        <v>13</v>
      </c>
      <c r="B17" s="9">
        <f>B15-SUM(B2:B14)</f>
        <v>-700000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積み立て用</vt:lpstr>
      <vt:lpstr>取り崩し用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2020-09-02T07:58:45Z</dcterms:created>
  <dcterms:modified xsi:type="dcterms:W3CDTF">2021-05-24T06:52:41Z</dcterms:modified>
</cp:coreProperties>
</file>