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92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43" i="1"/>
  <c r="J39" i="1" l="1"/>
  <c r="L39" i="1" s="1"/>
  <c r="J41" i="1"/>
  <c r="J38" i="1"/>
  <c r="L37" i="1"/>
  <c r="J37" i="1"/>
  <c r="K11" i="1"/>
  <c r="P31" i="1"/>
  <c r="M21" i="1"/>
  <c r="J11" i="1"/>
  <c r="F2" i="1" l="1"/>
  <c r="C3" i="1" s="1"/>
  <c r="E2" i="1"/>
  <c r="G2" i="1"/>
  <c r="D2" i="1"/>
  <c r="R35" i="1"/>
  <c r="Q35" i="1" s="1"/>
  <c r="O35" i="1"/>
  <c r="N35" i="1" s="1"/>
  <c r="L35" i="1"/>
  <c r="K35" i="1" s="1"/>
  <c r="K37" i="1" s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A3" i="1"/>
  <c r="A4" i="1" s="1"/>
  <c r="A5" i="1" s="1"/>
  <c r="A6" i="1" s="1"/>
  <c r="A7" i="1" s="1"/>
  <c r="A8" i="1" s="1"/>
  <c r="A9" i="1" s="1"/>
  <c r="A10" i="1" s="1"/>
  <c r="A11" i="1" s="1"/>
  <c r="I2" i="1"/>
  <c r="J33" i="1" l="1"/>
  <c r="M31" i="1"/>
  <c r="J13" i="1"/>
  <c r="J34" i="1"/>
  <c r="J31" i="1"/>
  <c r="J35" i="1"/>
  <c r="M29" i="1"/>
  <c r="D3" i="1"/>
  <c r="G3" i="1" s="1"/>
  <c r="A12" i="1"/>
  <c r="L11" i="1"/>
  <c r="P32" i="1"/>
  <c r="M22" i="1"/>
  <c r="J12" i="1"/>
  <c r="M30" i="1"/>
  <c r="J20" i="1"/>
  <c r="M34" i="1"/>
  <c r="J23" i="1"/>
  <c r="J17" i="1"/>
  <c r="P35" i="1"/>
  <c r="J14" i="1"/>
  <c r="M26" i="1"/>
  <c r="J16" i="1"/>
  <c r="M35" i="1"/>
  <c r="J27" i="1"/>
  <c r="J24" i="1"/>
  <c r="M25" i="1"/>
  <c r="J28" i="1"/>
  <c r="M23" i="1"/>
  <c r="P33" i="1"/>
  <c r="M28" i="1"/>
  <c r="M32" i="1"/>
  <c r="J22" i="1"/>
  <c r="J21" i="1"/>
  <c r="J15" i="1"/>
  <c r="J30" i="1"/>
  <c r="J29" i="1"/>
  <c r="P34" i="1"/>
  <c r="M27" i="1"/>
  <c r="J18" i="1"/>
  <c r="M33" i="1"/>
  <c r="J26" i="1"/>
  <c r="J25" i="1"/>
  <c r="J19" i="1"/>
  <c r="M24" i="1"/>
  <c r="J32" i="1"/>
  <c r="M37" i="1" l="1"/>
  <c r="E3" i="1"/>
  <c r="F3" i="1" s="1"/>
  <c r="C4" i="1" s="1"/>
  <c r="D4" i="1" s="1"/>
  <c r="G4" i="1" s="1"/>
  <c r="M38" i="1"/>
  <c r="M42" i="1"/>
  <c r="M41" i="1"/>
  <c r="A13" i="1"/>
  <c r="L12" i="1"/>
  <c r="K12" i="1" s="1"/>
  <c r="M39" i="1"/>
  <c r="P38" i="1"/>
  <c r="P37" i="1"/>
  <c r="P39" i="1"/>
  <c r="M43" i="1" l="1"/>
  <c r="E4" i="1"/>
  <c r="F4" i="1" s="1"/>
  <c r="C5" i="1" s="1"/>
  <c r="Q37" i="1"/>
  <c r="P41" i="1"/>
  <c r="R37" i="1"/>
  <c r="P42" i="1"/>
  <c r="P43" i="1"/>
  <c r="L13" i="1"/>
  <c r="K13" i="1" s="1"/>
  <c r="K39" i="1" s="1"/>
  <c r="A14" i="1"/>
  <c r="A15" i="1" l="1"/>
  <c r="L14" i="1"/>
  <c r="K14" i="1" s="1"/>
  <c r="D5" i="1"/>
  <c r="G5" i="1" s="1"/>
  <c r="L15" i="1" l="1"/>
  <c r="K15" i="1" s="1"/>
  <c r="A16" i="1"/>
  <c r="E5" i="1"/>
  <c r="F5" i="1" s="1"/>
  <c r="C6" i="1" s="1"/>
  <c r="A17" i="1" l="1"/>
  <c r="L16" i="1"/>
  <c r="K16" i="1" s="1"/>
  <c r="D6" i="1"/>
  <c r="G6" i="1" s="1"/>
  <c r="E6" i="1" l="1"/>
  <c r="F6" i="1" s="1"/>
  <c r="C7" i="1" s="1"/>
  <c r="L17" i="1"/>
  <c r="K17" i="1" s="1"/>
  <c r="A18" i="1"/>
  <c r="A19" i="1" l="1"/>
  <c r="L18" i="1"/>
  <c r="K18" i="1" s="1"/>
  <c r="D7" i="1"/>
  <c r="G7" i="1" s="1"/>
  <c r="E7" i="1" l="1"/>
  <c r="F7" i="1" s="1"/>
  <c r="C8" i="1" s="1"/>
  <c r="L19" i="1"/>
  <c r="K19" i="1" s="1"/>
  <c r="A20" i="1"/>
  <c r="A21" i="1" l="1"/>
  <c r="L20" i="1"/>
  <c r="K20" i="1" s="1"/>
  <c r="D8" i="1"/>
  <c r="G8" i="1" s="1"/>
  <c r="E8" i="1" l="1"/>
  <c r="F8" i="1" s="1"/>
  <c r="C9" i="1" s="1"/>
  <c r="D9" i="1" s="1"/>
  <c r="G9" i="1" s="1"/>
  <c r="O21" i="1"/>
  <c r="A22" i="1"/>
  <c r="L21" i="1"/>
  <c r="K21" i="1" s="1"/>
  <c r="E9" i="1" l="1"/>
  <c r="F9" i="1" s="1"/>
  <c r="C10" i="1" s="1"/>
  <c r="D10" i="1" s="1"/>
  <c r="G10" i="1" s="1"/>
  <c r="O22" i="1"/>
  <c r="A23" i="1"/>
  <c r="L22" i="1"/>
  <c r="N21" i="1"/>
  <c r="N37" i="1" s="1"/>
  <c r="O37" i="1"/>
  <c r="A24" i="1" l="1"/>
  <c r="L23" i="1"/>
  <c r="K23" i="1" s="1"/>
  <c r="O23" i="1"/>
  <c r="N23" i="1" s="1"/>
  <c r="N22" i="1"/>
  <c r="N38" i="1" s="1"/>
  <c r="O38" i="1"/>
  <c r="K22" i="1"/>
  <c r="K38" i="1" s="1"/>
  <c r="L38" i="1"/>
  <c r="E10" i="1"/>
  <c r="F10" i="1" s="1"/>
  <c r="C11" i="1" s="1"/>
  <c r="D11" i="1" l="1"/>
  <c r="G11" i="1" s="1"/>
  <c r="A25" i="1"/>
  <c r="L24" i="1"/>
  <c r="K24" i="1" s="1"/>
  <c r="O24" i="1"/>
  <c r="N24" i="1" s="1"/>
  <c r="O25" i="1" l="1"/>
  <c r="N25" i="1" s="1"/>
  <c r="A26" i="1"/>
  <c r="L25" i="1"/>
  <c r="K25" i="1" s="1"/>
  <c r="E11" i="1"/>
  <c r="F11" i="1" s="1"/>
  <c r="C12" i="1" s="1"/>
  <c r="D12" i="1" l="1"/>
  <c r="G12" i="1" s="1"/>
  <c r="E12" i="1"/>
  <c r="F12" i="1" s="1"/>
  <c r="C13" i="1" s="1"/>
  <c r="O26" i="1"/>
  <c r="N26" i="1" s="1"/>
  <c r="A27" i="1"/>
  <c r="L26" i="1"/>
  <c r="K26" i="1" s="1"/>
  <c r="D13" i="1" l="1"/>
  <c r="G13" i="1" s="1"/>
  <c r="A28" i="1"/>
  <c r="L27" i="1"/>
  <c r="K27" i="1" s="1"/>
  <c r="O27" i="1"/>
  <c r="N27" i="1" s="1"/>
  <c r="E13" i="1" l="1"/>
  <c r="F13" i="1" s="1"/>
  <c r="C14" i="1" s="1"/>
  <c r="D14" i="1" s="1"/>
  <c r="G14" i="1" s="1"/>
  <c r="A29" i="1"/>
  <c r="L28" i="1"/>
  <c r="K28" i="1" s="1"/>
  <c r="O28" i="1"/>
  <c r="N28" i="1" s="1"/>
  <c r="E14" i="1" l="1"/>
  <c r="F14" i="1" s="1"/>
  <c r="C15" i="1" s="1"/>
  <c r="D15" i="1" s="1"/>
  <c r="G15" i="1" s="1"/>
  <c r="O29" i="1"/>
  <c r="N29" i="1" s="1"/>
  <c r="A30" i="1"/>
  <c r="L29" i="1"/>
  <c r="K29" i="1" s="1"/>
  <c r="O30" i="1" l="1"/>
  <c r="N30" i="1" s="1"/>
  <c r="A31" i="1"/>
  <c r="L30" i="1"/>
  <c r="K30" i="1" s="1"/>
  <c r="E15" i="1"/>
  <c r="F15" i="1" s="1"/>
  <c r="C16" i="1" s="1"/>
  <c r="D16" i="1" l="1"/>
  <c r="G16" i="1" s="1"/>
  <c r="L31" i="1"/>
  <c r="K31" i="1" s="1"/>
  <c r="R31" i="1"/>
  <c r="Q31" i="1" s="1"/>
  <c r="O31" i="1"/>
  <c r="A32" i="1"/>
  <c r="E16" i="1" l="1"/>
  <c r="F16" i="1" s="1"/>
  <c r="C17" i="1" s="1"/>
  <c r="D17" i="1" s="1"/>
  <c r="G17" i="1" s="1"/>
  <c r="L32" i="1"/>
  <c r="K32" i="1" s="1"/>
  <c r="R32" i="1"/>
  <c r="Q32" i="1" s="1"/>
  <c r="A33" i="1"/>
  <c r="O32" i="1"/>
  <c r="N32" i="1" s="1"/>
  <c r="N31" i="1"/>
  <c r="N39" i="1" s="1"/>
  <c r="O39" i="1"/>
  <c r="E17" i="1" l="1"/>
  <c r="F17" i="1" s="1"/>
  <c r="C18" i="1" s="1"/>
  <c r="D18" i="1" s="1"/>
  <c r="G18" i="1" s="1"/>
  <c r="L33" i="1"/>
  <c r="K33" i="1" s="1"/>
  <c r="R33" i="1"/>
  <c r="O33" i="1"/>
  <c r="N33" i="1" s="1"/>
  <c r="A34" i="1"/>
  <c r="E18" i="1" l="1"/>
  <c r="F18" i="1" s="1"/>
  <c r="C19" i="1" s="1"/>
  <c r="D19" i="1" s="1"/>
  <c r="G19" i="1" s="1"/>
  <c r="L34" i="1"/>
  <c r="K34" i="1" s="1"/>
  <c r="R34" i="1"/>
  <c r="O34" i="1"/>
  <c r="N34" i="1" s="1"/>
  <c r="Q33" i="1"/>
  <c r="Q38" i="1" s="1"/>
  <c r="R38" i="1"/>
  <c r="E19" i="1" l="1"/>
  <c r="F19" i="1" s="1"/>
  <c r="C20" i="1" s="1"/>
  <c r="D20" i="1" s="1"/>
  <c r="G20" i="1" s="1"/>
  <c r="Q34" i="1"/>
  <c r="Q39" i="1" s="1"/>
  <c r="R39" i="1"/>
  <c r="E20" i="1" l="1"/>
  <c r="F20" i="1" s="1"/>
  <c r="C21" i="1" s="1"/>
  <c r="D21" i="1" s="1"/>
  <c r="G21" i="1" s="1"/>
  <c r="E21" i="1" l="1"/>
  <c r="F21" i="1" s="1"/>
  <c r="C22" i="1" s="1"/>
  <c r="D22" i="1" s="1"/>
  <c r="G22" i="1" s="1"/>
  <c r="E22" i="1" l="1"/>
  <c r="F22" i="1" s="1"/>
  <c r="C23" i="1" s="1"/>
  <c r="D23" i="1" l="1"/>
  <c r="G23" i="1" s="1"/>
  <c r="E23" i="1" l="1"/>
  <c r="F23" i="1" s="1"/>
  <c r="C24" i="1" s="1"/>
  <c r="D24" i="1" s="1"/>
  <c r="G24" i="1" s="1"/>
  <c r="E24" i="1" l="1"/>
  <c r="F24" i="1" s="1"/>
  <c r="C25" i="1" s="1"/>
  <c r="D25" i="1" s="1"/>
  <c r="G25" i="1" s="1"/>
  <c r="E25" i="1" l="1"/>
  <c r="F25" i="1" s="1"/>
  <c r="C26" i="1" s="1"/>
  <c r="D26" i="1" l="1"/>
  <c r="G26" i="1" s="1"/>
  <c r="E26" i="1" l="1"/>
  <c r="F26" i="1" s="1"/>
  <c r="C27" i="1" s="1"/>
  <c r="D27" i="1" l="1"/>
  <c r="G27" i="1" s="1"/>
  <c r="E27" i="1" l="1"/>
  <c r="F27" i="1" s="1"/>
  <c r="C28" i="1" s="1"/>
  <c r="D28" i="1"/>
  <c r="G28" i="1" s="1"/>
  <c r="E28" i="1" l="1"/>
  <c r="F28" i="1" s="1"/>
  <c r="C29" i="1" s="1"/>
  <c r="D29" i="1" s="1"/>
  <c r="G29" i="1" s="1"/>
  <c r="E29" i="1" l="1"/>
  <c r="F29" i="1" s="1"/>
  <c r="C30" i="1" s="1"/>
  <c r="D30" i="1" l="1"/>
  <c r="G30" i="1" s="1"/>
  <c r="E30" i="1" l="1"/>
  <c r="F30" i="1" s="1"/>
  <c r="C31" i="1" s="1"/>
  <c r="D31" i="1" l="1"/>
  <c r="G31" i="1" s="1"/>
  <c r="E31" i="1" l="1"/>
  <c r="F31" i="1" s="1"/>
  <c r="C32" i="1" s="1"/>
  <c r="D32" i="1" s="1"/>
  <c r="G32" i="1" s="1"/>
  <c r="E32" i="1" l="1"/>
  <c r="F32" i="1" s="1"/>
  <c r="C33" i="1" s="1"/>
  <c r="D33" i="1" s="1"/>
  <c r="G33" i="1" s="1"/>
  <c r="E33" i="1" l="1"/>
  <c r="F33" i="1" s="1"/>
  <c r="C34" i="1" s="1"/>
  <c r="D34" i="1" s="1"/>
  <c r="G34" i="1" s="1"/>
  <c r="E34" i="1" l="1"/>
  <c r="F34" i="1" s="1"/>
  <c r="C35" i="1" s="1"/>
  <c r="D35" i="1" s="1"/>
  <c r="G35" i="1" s="1"/>
  <c r="E35" i="1" l="1"/>
  <c r="F35" i="1" s="1"/>
</calcChain>
</file>

<file path=xl/sharedStrings.xml><?xml version="1.0" encoding="utf-8"?>
<sst xmlns="http://schemas.openxmlformats.org/spreadsheetml/2006/main" count="24" uniqueCount="20">
  <si>
    <t>←取り崩し率</t>
    <rPh sb="1" eb="2">
      <t>ト</t>
    </rPh>
    <rPh sb="3" eb="4">
      <t>クズ</t>
    </rPh>
    <rPh sb="5" eb="6">
      <t>リツ</t>
    </rPh>
    <phoneticPr fontId="1"/>
  </si>
  <si>
    <t>年初資産額</t>
    <rPh sb="0" eb="5">
      <t>ネンショシサンガク</t>
    </rPh>
    <phoneticPr fontId="1"/>
  </si>
  <si>
    <t>取り崩し額</t>
    <rPh sb="0" eb="1">
      <t>ト</t>
    </rPh>
    <rPh sb="2" eb="3">
      <t>クズ</t>
    </rPh>
    <rPh sb="4" eb="5">
      <t>ガク</t>
    </rPh>
    <phoneticPr fontId="1"/>
  </si>
  <si>
    <t>取り崩し後</t>
    <rPh sb="0" eb="1">
      <t>ト</t>
    </rPh>
    <rPh sb="2" eb="3">
      <t>クズ</t>
    </rPh>
    <rPh sb="4" eb="5">
      <t>ゴ</t>
    </rPh>
    <phoneticPr fontId="1"/>
  </si>
  <si>
    <t>年末資産額</t>
    <rPh sb="0" eb="2">
      <t>ネンマツ</t>
    </rPh>
    <rPh sb="2" eb="5">
      <t>シサンガク</t>
    </rPh>
    <phoneticPr fontId="1"/>
  </si>
  <si>
    <t>←積立額</t>
    <rPh sb="1" eb="4">
      <t>ツミタテガク</t>
    </rPh>
    <phoneticPr fontId="1"/>
  </si>
  <si>
    <t>10年運用</t>
    <rPh sb="2" eb="3">
      <t>ネン</t>
    </rPh>
    <rPh sb="3" eb="5">
      <t>ウンヨウ</t>
    </rPh>
    <phoneticPr fontId="1"/>
  </si>
  <si>
    <t>運用開始</t>
    <rPh sb="0" eb="2">
      <t>ウンヨウ</t>
    </rPh>
    <rPh sb="2" eb="4">
      <t>カイシ</t>
    </rPh>
    <phoneticPr fontId="1"/>
  </si>
  <si>
    <t>運用終了</t>
    <rPh sb="0" eb="2">
      <t>ウンヨウ</t>
    </rPh>
    <rPh sb="2" eb="4">
      <t>シュウリョウ</t>
    </rPh>
    <phoneticPr fontId="1"/>
  </si>
  <si>
    <t>20年運用</t>
    <rPh sb="2" eb="3">
      <t>ネン</t>
    </rPh>
    <rPh sb="3" eb="5">
      <t>ウンヨウ</t>
    </rPh>
    <phoneticPr fontId="1"/>
  </si>
  <si>
    <t>30年運用</t>
    <rPh sb="2" eb="3">
      <t>ネン</t>
    </rPh>
    <rPh sb="3" eb="5">
      <t>ウンヨウ</t>
    </rPh>
    <phoneticPr fontId="1"/>
  </si>
  <si>
    <t>・データ取得元（「グラフ」の「年次リターン」タブから）</t>
    <rPh sb="4" eb="6">
      <t>シュトク</t>
    </rPh>
    <rPh sb="6" eb="7">
      <t>モト</t>
    </rPh>
    <rPh sb="15" eb="17">
      <t>ネンジ</t>
    </rPh>
    <phoneticPr fontId="1"/>
  </si>
  <si>
    <t>最大リターン</t>
    <rPh sb="0" eb="2">
      <t>サイダイ</t>
    </rPh>
    <phoneticPr fontId="1"/>
  </si>
  <si>
    <t>https://myindex.jp/data_i.php?q=MS1025JPY</t>
  </si>
  <si>
    <t>最低リターン</t>
    <rPh sb="0" eb="2">
      <t>サイテイ</t>
    </rPh>
    <phoneticPr fontId="1"/>
  </si>
  <si>
    <t>中央値リターン</t>
    <rPh sb="0" eb="3">
      <t>チュウオウチ</t>
    </rPh>
    <phoneticPr fontId="1"/>
  </si>
  <si>
    <t>↑データの数が偶数の時は算出できません（中央値が平均値になってしまい、データが検索できないから）。</t>
    <rPh sb="5" eb="6">
      <t>カズ</t>
    </rPh>
    <rPh sb="7" eb="9">
      <t>グウスウ</t>
    </rPh>
    <rPh sb="10" eb="11">
      <t>トキ</t>
    </rPh>
    <rPh sb="12" eb="14">
      <t>サンシュツ</t>
    </rPh>
    <rPh sb="20" eb="23">
      <t>チュウオウチ</t>
    </rPh>
    <rPh sb="24" eb="27">
      <t>ヘイキンチ</t>
    </rPh>
    <rPh sb="39" eb="41">
      <t>ケンサク</t>
    </rPh>
    <phoneticPr fontId="1"/>
  </si>
  <si>
    <t>年利（最大）</t>
    <rPh sb="0" eb="2">
      <t>ネンリ</t>
    </rPh>
    <rPh sb="3" eb="5">
      <t>サイダイ</t>
    </rPh>
    <phoneticPr fontId="1"/>
  </si>
  <si>
    <t>年利（最低）</t>
    <rPh sb="3" eb="5">
      <t>サイテイ</t>
    </rPh>
    <phoneticPr fontId="1"/>
  </si>
  <si>
    <t>年利（中央値）</t>
    <rPh sb="3" eb="6">
      <t>チュウオウチ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</si>
</sst>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.0"/>
    <numFmt numFmtId="178" formatCode="0.00_ "/>
    <numFmt numFmtId="179" formatCode="General&quot;年&quot;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0" fontId="0" fillId="0" borderId="0" xfId="0" applyNumberFormat="1">
      <alignment vertical="center"/>
    </xf>
    <xf numFmtId="176" fontId="0" fillId="0" borderId="0" xfId="0" applyNumberFormat="1">
      <alignment vertical="center"/>
    </xf>
    <xf numFmtId="3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zoomScaleNormal="100" workbookViewId="0">
      <pane ySplit="1" topLeftCell="A2" activePane="bottomLeft" state="frozen"/>
      <selection pane="bottomLeft"/>
    </sheetView>
  </sheetViews>
  <sheetFormatPr defaultRowHeight="13.5" x14ac:dyDescent="0.15"/>
  <cols>
    <col min="3" max="3" width="10" customWidth="1"/>
    <col min="9" max="9" width="9" customWidth="1"/>
  </cols>
  <sheetData>
    <row r="1" spans="1:17" x14ac:dyDescent="0.15">
      <c r="A1" s="1">
        <v>4.4999999999999998E-2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H1">
        <v>0</v>
      </c>
      <c r="I1" t="s">
        <v>5</v>
      </c>
    </row>
    <row r="2" spans="1:17" x14ac:dyDescent="0.15">
      <c r="A2">
        <v>1988</v>
      </c>
      <c r="B2" s="2">
        <v>0.28100000000000003</v>
      </c>
      <c r="C2" s="3">
        <v>4000</v>
      </c>
      <c r="D2" s="3">
        <f t="shared" ref="D2:D35" si="0">C2*$A$1</f>
        <v>180</v>
      </c>
      <c r="E2" s="3">
        <f>C2-D2</f>
        <v>3820</v>
      </c>
      <c r="F2" s="3">
        <f t="shared" ref="F2:F35" si="1">E2*(1+B2)+$H$1</f>
        <v>4893.420000000001</v>
      </c>
      <c r="G2" s="4">
        <f>ROUNDDOWN(D2/12,1)</f>
        <v>15</v>
      </c>
      <c r="I2" s="5">
        <f t="shared" ref="I2:I35" si="2">1+B2</f>
        <v>1.2810000000000001</v>
      </c>
      <c r="J2" s="3"/>
      <c r="K2" s="3"/>
      <c r="L2" s="3"/>
      <c r="M2" s="3"/>
      <c r="N2" s="3"/>
      <c r="O2" s="3"/>
      <c r="P2" s="3"/>
      <c r="Q2" s="4"/>
    </row>
    <row r="3" spans="1:17" x14ac:dyDescent="0.15">
      <c r="A3">
        <f t="shared" ref="A3:A34" si="3">A2+1</f>
        <v>1989</v>
      </c>
      <c r="B3" s="2">
        <v>0.35299999999999998</v>
      </c>
      <c r="C3" s="3">
        <f>F2</f>
        <v>4893.420000000001</v>
      </c>
      <c r="D3" s="3">
        <f t="shared" si="0"/>
        <v>220.20390000000003</v>
      </c>
      <c r="E3" s="3">
        <f t="shared" ref="E3:E35" si="4">C3-D3</f>
        <v>4673.2161000000006</v>
      </c>
      <c r="F3" s="3">
        <f t="shared" si="1"/>
        <v>6322.8613833000009</v>
      </c>
      <c r="G3" s="4">
        <f t="shared" ref="G3:G35" si="5">ROUNDDOWN(D3/12,1)</f>
        <v>18.3</v>
      </c>
      <c r="I3" s="5">
        <f t="shared" si="2"/>
        <v>1.353</v>
      </c>
      <c r="J3" s="3"/>
      <c r="K3" s="3"/>
      <c r="L3" s="3"/>
      <c r="M3" s="3"/>
      <c r="N3" s="3"/>
      <c r="O3" s="3"/>
      <c r="P3" s="3"/>
      <c r="Q3" s="4"/>
    </row>
    <row r="4" spans="1:17" x14ac:dyDescent="0.15">
      <c r="A4">
        <f t="shared" si="3"/>
        <v>1990</v>
      </c>
      <c r="B4" s="2">
        <v>-0.21099999999999999</v>
      </c>
      <c r="C4" s="3">
        <f t="shared" ref="C4:C35" si="6">F3</f>
        <v>6322.8613833000009</v>
      </c>
      <c r="D4" s="3">
        <f t="shared" si="0"/>
        <v>284.52876224850002</v>
      </c>
      <c r="E4" s="3">
        <f t="shared" si="4"/>
        <v>6038.3326210515006</v>
      </c>
      <c r="F4" s="3">
        <f t="shared" si="1"/>
        <v>4764.244438009634</v>
      </c>
      <c r="G4" s="4">
        <f t="shared" si="5"/>
        <v>23.7</v>
      </c>
      <c r="I4" s="5">
        <f t="shared" si="2"/>
        <v>0.78900000000000003</v>
      </c>
      <c r="J4" s="3"/>
      <c r="K4" s="3"/>
      <c r="L4" s="3"/>
      <c r="M4" s="3"/>
      <c r="N4" s="3"/>
      <c r="O4" s="3"/>
      <c r="P4" s="3"/>
      <c r="Q4" s="4"/>
    </row>
    <row r="5" spans="1:17" x14ac:dyDescent="0.15">
      <c r="A5">
        <f t="shared" si="3"/>
        <v>1991</v>
      </c>
      <c r="B5" s="2">
        <v>0.10199999999999999</v>
      </c>
      <c r="C5" s="3">
        <f t="shared" si="6"/>
        <v>4764.244438009634</v>
      </c>
      <c r="D5" s="3">
        <f t="shared" si="0"/>
        <v>214.39099971043353</v>
      </c>
      <c r="E5" s="3">
        <f t="shared" si="4"/>
        <v>4549.8534382992002</v>
      </c>
      <c r="F5" s="3">
        <f t="shared" si="1"/>
        <v>5013.938489005719</v>
      </c>
      <c r="G5" s="4">
        <f t="shared" si="5"/>
        <v>17.8</v>
      </c>
      <c r="I5" s="5">
        <f t="shared" si="2"/>
        <v>1.1020000000000001</v>
      </c>
      <c r="J5" s="3"/>
      <c r="K5" s="3"/>
      <c r="L5" s="3"/>
      <c r="M5" s="3"/>
      <c r="N5" s="3"/>
      <c r="O5" s="3"/>
      <c r="P5" s="3"/>
      <c r="Q5" s="4"/>
    </row>
    <row r="6" spans="1:17" x14ac:dyDescent="0.15">
      <c r="A6">
        <f t="shared" si="3"/>
        <v>1992</v>
      </c>
      <c r="B6" s="2">
        <v>-4.2000000000000003E-2</v>
      </c>
      <c r="C6" s="3">
        <f t="shared" si="6"/>
        <v>5013.938489005719</v>
      </c>
      <c r="D6" s="3">
        <f t="shared" si="0"/>
        <v>225.62723200525735</v>
      </c>
      <c r="E6" s="3">
        <f t="shared" si="4"/>
        <v>4788.3112570004614</v>
      </c>
      <c r="F6" s="3">
        <f t="shared" si="1"/>
        <v>4587.2021842064414</v>
      </c>
      <c r="G6" s="4">
        <f t="shared" si="5"/>
        <v>18.8</v>
      </c>
      <c r="I6" s="5">
        <f t="shared" si="2"/>
        <v>0.95799999999999996</v>
      </c>
      <c r="J6" s="3"/>
      <c r="K6" s="3"/>
      <c r="L6" s="3"/>
      <c r="M6" s="3"/>
      <c r="N6" s="3"/>
      <c r="O6" s="3"/>
      <c r="P6" s="3"/>
      <c r="Q6" s="4"/>
    </row>
    <row r="7" spans="1:17" x14ac:dyDescent="0.15">
      <c r="A7">
        <f t="shared" si="3"/>
        <v>1993</v>
      </c>
      <c r="B7" s="2">
        <v>0.11700000000000001</v>
      </c>
      <c r="C7" s="3">
        <f t="shared" si="6"/>
        <v>4587.2021842064414</v>
      </c>
      <c r="D7" s="3">
        <f t="shared" si="0"/>
        <v>206.42409828928984</v>
      </c>
      <c r="E7" s="3">
        <f t="shared" si="4"/>
        <v>4380.7780859171517</v>
      </c>
      <c r="F7" s="3">
        <f t="shared" si="1"/>
        <v>4893.3291219694584</v>
      </c>
      <c r="G7" s="4">
        <f t="shared" si="5"/>
        <v>17.2</v>
      </c>
      <c r="I7" s="5">
        <f t="shared" si="2"/>
        <v>1.117</v>
      </c>
      <c r="J7" s="3"/>
      <c r="K7" s="3"/>
      <c r="L7" s="3"/>
      <c r="M7" s="3"/>
      <c r="N7" s="3"/>
      <c r="O7" s="3"/>
      <c r="P7" s="3"/>
      <c r="Q7" s="4"/>
    </row>
    <row r="8" spans="1:17" x14ac:dyDescent="0.15">
      <c r="A8">
        <f t="shared" si="3"/>
        <v>1994</v>
      </c>
      <c r="B8" s="2">
        <v>-6.3E-2</v>
      </c>
      <c r="C8" s="3">
        <f t="shared" si="6"/>
        <v>4893.3291219694584</v>
      </c>
      <c r="D8" s="3">
        <f t="shared" si="0"/>
        <v>220.19981048862562</v>
      </c>
      <c r="E8" s="3">
        <f t="shared" si="4"/>
        <v>4673.1293114808332</v>
      </c>
      <c r="F8" s="3">
        <f t="shared" si="1"/>
        <v>4378.7221648575405</v>
      </c>
      <c r="G8" s="4">
        <f t="shared" si="5"/>
        <v>18.3</v>
      </c>
      <c r="I8" s="5">
        <f t="shared" si="2"/>
        <v>0.93700000000000006</v>
      </c>
      <c r="J8" s="3"/>
      <c r="K8" s="3"/>
      <c r="L8" s="3"/>
      <c r="M8" s="3"/>
      <c r="N8" s="3"/>
      <c r="O8" s="3"/>
      <c r="P8" s="3"/>
      <c r="Q8" s="4"/>
    </row>
    <row r="9" spans="1:17" x14ac:dyDescent="0.15">
      <c r="A9">
        <f t="shared" si="3"/>
        <v>1995</v>
      </c>
      <c r="B9" s="2">
        <v>0.24099999999999999</v>
      </c>
      <c r="C9" s="3">
        <f t="shared" si="6"/>
        <v>4378.7221648575405</v>
      </c>
      <c r="D9" s="3">
        <f t="shared" si="0"/>
        <v>197.04249741858931</v>
      </c>
      <c r="E9" s="3">
        <f t="shared" si="4"/>
        <v>4181.6796674389516</v>
      </c>
      <c r="F9" s="3">
        <f t="shared" si="1"/>
        <v>5189.4644672917393</v>
      </c>
      <c r="G9" s="4">
        <f t="shared" si="5"/>
        <v>16.399999999999999</v>
      </c>
      <c r="I9" s="5">
        <f t="shared" si="2"/>
        <v>1.2410000000000001</v>
      </c>
      <c r="J9" s="3"/>
      <c r="K9" s="3"/>
      <c r="L9" s="3"/>
      <c r="M9" s="3"/>
      <c r="N9" s="3"/>
      <c r="O9" s="3"/>
      <c r="P9" s="3"/>
      <c r="Q9" s="4"/>
    </row>
    <row r="10" spans="1:17" x14ac:dyDescent="0.15">
      <c r="A10">
        <f t="shared" si="3"/>
        <v>1996</v>
      </c>
      <c r="B10" s="2">
        <v>0.26800000000000002</v>
      </c>
      <c r="C10" s="3">
        <f t="shared" si="6"/>
        <v>5189.4644672917393</v>
      </c>
      <c r="D10" s="3">
        <f t="shared" si="0"/>
        <v>233.52590102812826</v>
      </c>
      <c r="E10" s="3">
        <f t="shared" si="4"/>
        <v>4955.9385662636114</v>
      </c>
      <c r="F10" s="3">
        <f t="shared" si="1"/>
        <v>6284.1301020222591</v>
      </c>
      <c r="G10" s="4">
        <f t="shared" si="5"/>
        <v>19.399999999999999</v>
      </c>
      <c r="I10" s="5">
        <f t="shared" si="2"/>
        <v>1.268</v>
      </c>
      <c r="J10" s="3" t="s">
        <v>6</v>
      </c>
      <c r="K10" s="3" t="s">
        <v>7</v>
      </c>
      <c r="L10" s="3" t="s">
        <v>8</v>
      </c>
      <c r="M10" s="3"/>
      <c r="N10" s="3"/>
      <c r="O10" s="3"/>
      <c r="P10" s="3"/>
      <c r="Q10" s="4"/>
    </row>
    <row r="11" spans="1:17" x14ac:dyDescent="0.15">
      <c r="A11">
        <f t="shared" si="3"/>
        <v>1997</v>
      </c>
      <c r="B11" s="2">
        <v>0.29599999999999999</v>
      </c>
      <c r="C11" s="3">
        <f t="shared" si="6"/>
        <v>6284.1301020222591</v>
      </c>
      <c r="D11" s="3">
        <f t="shared" si="0"/>
        <v>282.78585459100162</v>
      </c>
      <c r="E11" s="3">
        <f t="shared" si="4"/>
        <v>6001.3442474312578</v>
      </c>
      <c r="F11" s="3">
        <f t="shared" si="1"/>
        <v>7777.7421446709104</v>
      </c>
      <c r="G11" s="4">
        <f t="shared" si="5"/>
        <v>23.5</v>
      </c>
      <c r="I11" s="5">
        <f t="shared" si="2"/>
        <v>1.296</v>
      </c>
      <c r="J11" s="5">
        <f t="shared" ref="J11:J35" si="7">PRODUCT(I2:I11)</f>
        <v>3.0814834085621299</v>
      </c>
      <c r="K11" s="6">
        <f>L11-10+1</f>
        <v>1988</v>
      </c>
      <c r="L11" s="6">
        <f t="shared" ref="L11:L35" si="8">A11</f>
        <v>1997</v>
      </c>
      <c r="M11" s="5"/>
      <c r="N11" s="5"/>
      <c r="O11" s="5"/>
      <c r="P11" s="3"/>
      <c r="Q11" s="4"/>
    </row>
    <row r="12" spans="1:17" x14ac:dyDescent="0.15">
      <c r="A12">
        <f t="shared" si="3"/>
        <v>1998</v>
      </c>
      <c r="B12" s="2">
        <v>0.06</v>
      </c>
      <c r="C12" s="3">
        <f t="shared" si="6"/>
        <v>7777.7421446709104</v>
      </c>
      <c r="D12" s="3">
        <f t="shared" si="0"/>
        <v>349.99839651019096</v>
      </c>
      <c r="E12" s="3">
        <f t="shared" si="4"/>
        <v>7427.7437481607194</v>
      </c>
      <c r="F12" s="3">
        <f t="shared" si="1"/>
        <v>7873.4083730503626</v>
      </c>
      <c r="G12" s="4">
        <f t="shared" si="5"/>
        <v>29.1</v>
      </c>
      <c r="I12" s="5">
        <f t="shared" si="2"/>
        <v>1.06</v>
      </c>
      <c r="J12" s="5">
        <f t="shared" si="7"/>
        <v>2.5498613685213574</v>
      </c>
      <c r="K12" s="6">
        <f t="shared" ref="K12:K35" si="9">L12-10+1</f>
        <v>1989</v>
      </c>
      <c r="L12" s="6">
        <f t="shared" si="8"/>
        <v>1998</v>
      </c>
      <c r="M12" s="3"/>
      <c r="N12" s="3"/>
      <c r="O12" s="3"/>
      <c r="P12" s="3"/>
      <c r="Q12" s="4"/>
    </row>
    <row r="13" spans="1:17" x14ac:dyDescent="0.15">
      <c r="A13">
        <f t="shared" si="3"/>
        <v>1999</v>
      </c>
      <c r="B13" s="2">
        <v>0.14199999999999999</v>
      </c>
      <c r="C13" s="3">
        <f t="shared" si="6"/>
        <v>7873.4083730503626</v>
      </c>
      <c r="D13" s="3">
        <f t="shared" si="0"/>
        <v>354.3033767872663</v>
      </c>
      <c r="E13" s="3">
        <f t="shared" si="4"/>
        <v>7519.1049962630959</v>
      </c>
      <c r="F13" s="3">
        <f t="shared" si="1"/>
        <v>8586.8179057324542</v>
      </c>
      <c r="G13" s="4">
        <f t="shared" si="5"/>
        <v>29.5</v>
      </c>
      <c r="I13" s="5">
        <f t="shared" si="2"/>
        <v>1.1419999999999999</v>
      </c>
      <c r="J13" s="5">
        <f t="shared" si="7"/>
        <v>2.152211147709822</v>
      </c>
      <c r="K13" s="6">
        <f t="shared" si="9"/>
        <v>1990</v>
      </c>
      <c r="L13" s="6">
        <f t="shared" si="8"/>
        <v>1999</v>
      </c>
      <c r="M13" s="3"/>
      <c r="N13" s="3"/>
      <c r="O13" s="3"/>
      <c r="P13" s="3"/>
      <c r="Q13" s="4"/>
    </row>
    <row r="14" spans="1:17" x14ac:dyDescent="0.15">
      <c r="A14">
        <f t="shared" si="3"/>
        <v>2000</v>
      </c>
      <c r="B14" s="2">
        <v>-3.5999999999999997E-2</v>
      </c>
      <c r="C14" s="3">
        <f t="shared" si="6"/>
        <v>8586.8179057324542</v>
      </c>
      <c r="D14" s="3">
        <f t="shared" si="0"/>
        <v>386.4068057579604</v>
      </c>
      <c r="E14" s="3">
        <f t="shared" si="4"/>
        <v>8200.4110999744935</v>
      </c>
      <c r="F14" s="3">
        <f t="shared" si="1"/>
        <v>7905.1963003754117</v>
      </c>
      <c r="G14" s="4">
        <f t="shared" si="5"/>
        <v>32.200000000000003</v>
      </c>
      <c r="I14" s="5">
        <f t="shared" si="2"/>
        <v>0.96399999999999997</v>
      </c>
      <c r="J14" s="5">
        <f t="shared" si="7"/>
        <v>2.6295710347177041</v>
      </c>
      <c r="K14" s="6">
        <f t="shared" si="9"/>
        <v>1991</v>
      </c>
      <c r="L14" s="6">
        <f t="shared" si="8"/>
        <v>2000</v>
      </c>
      <c r="M14" s="3"/>
      <c r="N14" s="3"/>
      <c r="O14" s="3"/>
      <c r="P14" s="3"/>
      <c r="Q14" s="4"/>
    </row>
    <row r="15" spans="1:17" x14ac:dyDescent="0.15">
      <c r="A15">
        <f t="shared" si="3"/>
        <v>2001</v>
      </c>
      <c r="B15" s="2">
        <v>-3.2000000000000001E-2</v>
      </c>
      <c r="C15" s="3">
        <f t="shared" si="6"/>
        <v>7905.1963003754117</v>
      </c>
      <c r="D15" s="3">
        <f t="shared" si="0"/>
        <v>355.73383351689353</v>
      </c>
      <c r="E15" s="3">
        <f t="shared" si="4"/>
        <v>7549.4624668585184</v>
      </c>
      <c r="F15" s="3">
        <f t="shared" si="1"/>
        <v>7307.8796679190455</v>
      </c>
      <c r="G15" s="4">
        <f t="shared" si="5"/>
        <v>29.6</v>
      </c>
      <c r="I15" s="5">
        <f t="shared" si="2"/>
        <v>0.96799999999999997</v>
      </c>
      <c r="J15" s="5">
        <f t="shared" si="7"/>
        <v>2.3098228326739894</v>
      </c>
      <c r="K15" s="6">
        <f t="shared" si="9"/>
        <v>1992</v>
      </c>
      <c r="L15" s="6">
        <f t="shared" si="8"/>
        <v>2001</v>
      </c>
      <c r="M15" s="3"/>
      <c r="N15" s="3"/>
      <c r="O15" s="3"/>
      <c r="P15" s="3"/>
      <c r="Q15" s="4"/>
    </row>
    <row r="16" spans="1:17" x14ac:dyDescent="0.15">
      <c r="A16">
        <f t="shared" si="3"/>
        <v>2002</v>
      </c>
      <c r="B16" s="2">
        <v>-0.29599999999999999</v>
      </c>
      <c r="C16" s="3">
        <f t="shared" si="6"/>
        <v>7307.8796679190455</v>
      </c>
      <c r="D16" s="3">
        <f t="shared" si="0"/>
        <v>328.85458505635705</v>
      </c>
      <c r="E16" s="3">
        <f t="shared" si="4"/>
        <v>6979.0250828626886</v>
      </c>
      <c r="F16" s="3">
        <f t="shared" si="1"/>
        <v>4913.2336583353326</v>
      </c>
      <c r="G16" s="4">
        <f t="shared" si="5"/>
        <v>27.4</v>
      </c>
      <c r="I16" s="5">
        <f t="shared" si="2"/>
        <v>0.70399999999999996</v>
      </c>
      <c r="J16" s="5">
        <f t="shared" si="7"/>
        <v>1.6974063405036419</v>
      </c>
      <c r="K16" s="6">
        <f t="shared" si="9"/>
        <v>1993</v>
      </c>
      <c r="L16" s="6">
        <f t="shared" si="8"/>
        <v>2002</v>
      </c>
      <c r="M16" s="3"/>
      <c r="N16" s="3"/>
      <c r="O16" s="3"/>
      <c r="P16" s="3"/>
      <c r="Q16" s="4"/>
    </row>
    <row r="17" spans="1:18" x14ac:dyDescent="0.15">
      <c r="A17">
        <f t="shared" si="3"/>
        <v>2003</v>
      </c>
      <c r="B17" s="2">
        <v>0.217</v>
      </c>
      <c r="C17" s="3">
        <f t="shared" si="6"/>
        <v>4913.2336583353326</v>
      </c>
      <c r="D17" s="3">
        <f t="shared" si="0"/>
        <v>221.09551462508995</v>
      </c>
      <c r="E17" s="3">
        <f t="shared" si="4"/>
        <v>4692.1381437102427</v>
      </c>
      <c r="F17" s="3">
        <f t="shared" si="1"/>
        <v>5710.3321208953657</v>
      </c>
      <c r="G17" s="4">
        <f t="shared" si="5"/>
        <v>18.399999999999999</v>
      </c>
      <c r="I17" s="5">
        <f t="shared" si="2"/>
        <v>1.2170000000000001</v>
      </c>
      <c r="J17" s="5">
        <f t="shared" si="7"/>
        <v>1.8493675169139945</v>
      </c>
      <c r="K17" s="6">
        <f t="shared" si="9"/>
        <v>1994</v>
      </c>
      <c r="L17" s="6">
        <f t="shared" si="8"/>
        <v>2003</v>
      </c>
      <c r="M17" s="3"/>
      <c r="N17" s="3"/>
      <c r="O17" s="3"/>
      <c r="P17" s="3"/>
      <c r="Q17" s="4"/>
    </row>
    <row r="18" spans="1:18" x14ac:dyDescent="0.15">
      <c r="A18">
        <f t="shared" si="3"/>
        <v>2004</v>
      </c>
      <c r="B18" s="2">
        <v>0.104</v>
      </c>
      <c r="C18" s="3">
        <f t="shared" si="6"/>
        <v>5710.3321208953657</v>
      </c>
      <c r="D18" s="3">
        <f t="shared" si="0"/>
        <v>256.96494544029144</v>
      </c>
      <c r="E18" s="3">
        <f t="shared" si="4"/>
        <v>5453.3671754550742</v>
      </c>
      <c r="F18" s="3">
        <f t="shared" si="1"/>
        <v>6020.517361702402</v>
      </c>
      <c r="G18" s="4">
        <f t="shared" si="5"/>
        <v>21.4</v>
      </c>
      <c r="I18" s="5">
        <f t="shared" si="2"/>
        <v>1.1040000000000001</v>
      </c>
      <c r="J18" s="5">
        <f t="shared" si="7"/>
        <v>2.1789773091494671</v>
      </c>
      <c r="K18" s="6">
        <f t="shared" si="9"/>
        <v>1995</v>
      </c>
      <c r="L18" s="6">
        <f t="shared" si="8"/>
        <v>2004</v>
      </c>
      <c r="M18" s="3"/>
      <c r="N18" s="3"/>
      <c r="O18" s="3"/>
      <c r="P18" s="3"/>
      <c r="Q18" s="4"/>
    </row>
    <row r="19" spans="1:18" x14ac:dyDescent="0.15">
      <c r="A19">
        <f t="shared" si="3"/>
        <v>2005</v>
      </c>
      <c r="B19" s="2">
        <v>0.28299999999999997</v>
      </c>
      <c r="C19" s="3">
        <f t="shared" si="6"/>
        <v>6020.517361702402</v>
      </c>
      <c r="D19" s="3">
        <f t="shared" si="0"/>
        <v>270.92328127660807</v>
      </c>
      <c r="E19" s="3">
        <f t="shared" si="4"/>
        <v>5749.5940804257943</v>
      </c>
      <c r="F19" s="3">
        <f t="shared" si="1"/>
        <v>7376.7292051862933</v>
      </c>
      <c r="G19" s="4">
        <f t="shared" si="5"/>
        <v>22.5</v>
      </c>
      <c r="I19" s="5">
        <f t="shared" si="2"/>
        <v>1.2829999999999999</v>
      </c>
      <c r="J19" s="5">
        <f t="shared" si="7"/>
        <v>2.2527219078475142</v>
      </c>
      <c r="K19" s="6">
        <f t="shared" si="9"/>
        <v>1996</v>
      </c>
      <c r="L19" s="6">
        <f t="shared" si="8"/>
        <v>2005</v>
      </c>
      <c r="M19" s="3"/>
      <c r="N19" s="3"/>
      <c r="O19" s="3"/>
      <c r="P19" s="3"/>
      <c r="Q19" s="4"/>
    </row>
    <row r="20" spans="1:18" x14ac:dyDescent="0.15">
      <c r="A20">
        <f t="shared" si="3"/>
        <v>2006</v>
      </c>
      <c r="B20" s="2">
        <v>0.22600000000000001</v>
      </c>
      <c r="C20" s="3">
        <f t="shared" si="6"/>
        <v>7376.7292051862933</v>
      </c>
      <c r="D20" s="3">
        <f t="shared" si="0"/>
        <v>331.95281423338321</v>
      </c>
      <c r="E20" s="3">
        <f t="shared" si="4"/>
        <v>7044.7763909529103</v>
      </c>
      <c r="F20" s="3">
        <f t="shared" si="1"/>
        <v>8636.8958553082684</v>
      </c>
      <c r="G20" s="4">
        <f t="shared" si="5"/>
        <v>27.6</v>
      </c>
      <c r="I20" s="5">
        <f t="shared" si="2"/>
        <v>1.226</v>
      </c>
      <c r="J20" s="5">
        <f t="shared" si="7"/>
        <v>2.178104936136477</v>
      </c>
      <c r="K20" s="6">
        <f t="shared" si="9"/>
        <v>1997</v>
      </c>
      <c r="L20" s="6">
        <f t="shared" si="8"/>
        <v>2006</v>
      </c>
      <c r="M20" s="3" t="s">
        <v>9</v>
      </c>
      <c r="N20" s="3" t="s">
        <v>7</v>
      </c>
      <c r="O20" s="3" t="s">
        <v>8</v>
      </c>
      <c r="P20" s="3"/>
      <c r="Q20" s="4"/>
    </row>
    <row r="21" spans="1:18" x14ac:dyDescent="0.15">
      <c r="A21">
        <f t="shared" si="3"/>
        <v>2007</v>
      </c>
      <c r="B21" s="2">
        <v>5.0999999999999997E-2</v>
      </c>
      <c r="C21" s="3">
        <f t="shared" si="6"/>
        <v>8636.8958553082684</v>
      </c>
      <c r="D21" s="3">
        <f t="shared" si="0"/>
        <v>388.66031348887208</v>
      </c>
      <c r="E21" s="3">
        <f t="shared" si="4"/>
        <v>8248.2355418193965</v>
      </c>
      <c r="F21" s="3">
        <f t="shared" si="1"/>
        <v>8668.895554452185</v>
      </c>
      <c r="G21" s="4">
        <f t="shared" si="5"/>
        <v>32.299999999999997</v>
      </c>
      <c r="I21" s="5">
        <f t="shared" si="2"/>
        <v>1.0509999999999999</v>
      </c>
      <c r="J21" s="5">
        <f t="shared" si="7"/>
        <v>1.7663489875612941</v>
      </c>
      <c r="K21" s="6">
        <f t="shared" si="9"/>
        <v>1998</v>
      </c>
      <c r="L21" s="6">
        <f t="shared" si="8"/>
        <v>2007</v>
      </c>
      <c r="M21" s="5">
        <f t="shared" ref="M21:M35" si="10">PRODUCT(I2:I21)</f>
        <v>5.442975098900642</v>
      </c>
      <c r="N21" s="6">
        <f>O21-20+1</f>
        <v>1988</v>
      </c>
      <c r="O21" s="6">
        <f t="shared" ref="O21:O35" si="11">A21</f>
        <v>2007</v>
      </c>
      <c r="P21" s="3"/>
      <c r="Q21" s="4"/>
    </row>
    <row r="22" spans="1:18" x14ac:dyDescent="0.15">
      <c r="A22">
        <f t="shared" si="3"/>
        <v>2008</v>
      </c>
      <c r="B22" s="2">
        <v>-0.52900000000000003</v>
      </c>
      <c r="C22" s="3">
        <f t="shared" si="6"/>
        <v>8668.895554452185</v>
      </c>
      <c r="D22" s="3">
        <f t="shared" si="0"/>
        <v>390.1002999503483</v>
      </c>
      <c r="E22" s="3">
        <f t="shared" si="4"/>
        <v>8278.7952545018361</v>
      </c>
      <c r="F22" s="3">
        <f t="shared" si="1"/>
        <v>3899.3125648703644</v>
      </c>
      <c r="G22" s="4">
        <f t="shared" si="5"/>
        <v>32.5</v>
      </c>
      <c r="I22" s="5">
        <f t="shared" si="2"/>
        <v>0.47099999999999997</v>
      </c>
      <c r="J22" s="5">
        <f t="shared" si="7"/>
        <v>0.78485884258619754</v>
      </c>
      <c r="K22" s="6">
        <f t="shared" si="9"/>
        <v>1999</v>
      </c>
      <c r="L22" s="6">
        <f t="shared" si="8"/>
        <v>2008</v>
      </c>
      <c r="M22" s="5">
        <f t="shared" si="10"/>
        <v>2.0012812424529298</v>
      </c>
      <c r="N22" s="6">
        <f t="shared" ref="N22:N35" si="12">O22-20+1</f>
        <v>1989</v>
      </c>
      <c r="O22" s="6">
        <f t="shared" si="11"/>
        <v>2008</v>
      </c>
      <c r="P22" s="3"/>
      <c r="Q22" s="4"/>
      <c r="R22" s="3"/>
    </row>
    <row r="23" spans="1:18" x14ac:dyDescent="0.15">
      <c r="A23">
        <f t="shared" si="3"/>
        <v>2009</v>
      </c>
      <c r="B23" s="2">
        <v>0.39600000000000002</v>
      </c>
      <c r="C23" s="3">
        <f t="shared" si="6"/>
        <v>3899.3125648703644</v>
      </c>
      <c r="D23" s="3">
        <f t="shared" si="0"/>
        <v>175.46906541916638</v>
      </c>
      <c r="E23" s="3">
        <f t="shared" si="4"/>
        <v>3723.8434994511981</v>
      </c>
      <c r="F23" s="3">
        <f t="shared" si="1"/>
        <v>5198.4855252338721</v>
      </c>
      <c r="G23" s="4">
        <f t="shared" si="5"/>
        <v>14.6</v>
      </c>
      <c r="I23" s="5">
        <f t="shared" si="2"/>
        <v>1.3959999999999999</v>
      </c>
      <c r="J23" s="5">
        <f t="shared" si="7"/>
        <v>0.95942464470256739</v>
      </c>
      <c r="K23" s="6">
        <f t="shared" si="9"/>
        <v>2000</v>
      </c>
      <c r="L23" s="6">
        <f t="shared" si="8"/>
        <v>2009</v>
      </c>
      <c r="M23" s="5">
        <f t="shared" si="10"/>
        <v>2.0648844157164001</v>
      </c>
      <c r="N23" s="6">
        <f t="shared" si="12"/>
        <v>1990</v>
      </c>
      <c r="O23" s="6">
        <f t="shared" si="11"/>
        <v>2009</v>
      </c>
      <c r="P23" s="3"/>
      <c r="Q23" s="4"/>
    </row>
    <row r="24" spans="1:18" x14ac:dyDescent="0.15">
      <c r="A24">
        <f t="shared" si="3"/>
        <v>2010</v>
      </c>
      <c r="B24" s="2">
        <v>-1.2E-2</v>
      </c>
      <c r="C24" s="3">
        <f t="shared" si="6"/>
        <v>5198.4855252338721</v>
      </c>
      <c r="D24" s="3">
        <f t="shared" si="0"/>
        <v>233.93184863552423</v>
      </c>
      <c r="E24" s="3">
        <f t="shared" si="4"/>
        <v>4964.5536765983479</v>
      </c>
      <c r="F24" s="3">
        <f t="shared" si="1"/>
        <v>4904.9790324791675</v>
      </c>
      <c r="G24" s="4">
        <f t="shared" si="5"/>
        <v>19.399999999999999</v>
      </c>
      <c r="I24" s="5">
        <f t="shared" si="2"/>
        <v>0.98799999999999999</v>
      </c>
      <c r="J24" s="5">
        <f t="shared" si="7"/>
        <v>0.9833107354420505</v>
      </c>
      <c r="K24" s="6">
        <f t="shared" si="9"/>
        <v>2001</v>
      </c>
      <c r="L24" s="6">
        <f t="shared" si="8"/>
        <v>2010</v>
      </c>
      <c r="M24" s="5">
        <f t="shared" si="10"/>
        <v>2.5856854280453789</v>
      </c>
      <c r="N24" s="6">
        <f t="shared" si="12"/>
        <v>1991</v>
      </c>
      <c r="O24" s="6">
        <f t="shared" si="11"/>
        <v>2010</v>
      </c>
      <c r="P24" s="3"/>
      <c r="Q24" s="4"/>
    </row>
    <row r="25" spans="1:18" x14ac:dyDescent="0.15">
      <c r="A25">
        <f t="shared" si="3"/>
        <v>2011</v>
      </c>
      <c r="B25" s="2">
        <v>-0.11799999999999999</v>
      </c>
      <c r="C25" s="3">
        <f t="shared" si="6"/>
        <v>4904.9790324791675</v>
      </c>
      <c r="D25" s="3">
        <f t="shared" si="0"/>
        <v>220.72405646156253</v>
      </c>
      <c r="E25" s="3">
        <f t="shared" si="4"/>
        <v>4684.2549760176053</v>
      </c>
      <c r="F25" s="3">
        <f t="shared" si="1"/>
        <v>4131.5128888475283</v>
      </c>
      <c r="G25" s="4">
        <f t="shared" si="5"/>
        <v>18.3</v>
      </c>
      <c r="I25" s="5">
        <f t="shared" si="2"/>
        <v>0.88200000000000001</v>
      </c>
      <c r="J25" s="5">
        <f t="shared" si="7"/>
        <v>0.89595048415277712</v>
      </c>
      <c r="K25" s="6">
        <f t="shared" si="9"/>
        <v>2002</v>
      </c>
      <c r="L25" s="6">
        <f t="shared" si="8"/>
        <v>2011</v>
      </c>
      <c r="M25" s="5">
        <f t="shared" si="10"/>
        <v>2.0694868852414001</v>
      </c>
      <c r="N25" s="6">
        <f t="shared" si="12"/>
        <v>1992</v>
      </c>
      <c r="O25" s="6">
        <f t="shared" si="11"/>
        <v>2011</v>
      </c>
      <c r="P25" s="3"/>
      <c r="Q25" s="4"/>
    </row>
    <row r="26" spans="1:18" x14ac:dyDescent="0.15">
      <c r="A26">
        <f t="shared" si="3"/>
        <v>2012</v>
      </c>
      <c r="B26" s="2">
        <v>0.317</v>
      </c>
      <c r="C26" s="3">
        <f t="shared" si="6"/>
        <v>4131.5128888475283</v>
      </c>
      <c r="D26" s="3">
        <f t="shared" si="0"/>
        <v>185.91807999813878</v>
      </c>
      <c r="E26" s="3">
        <f t="shared" si="4"/>
        <v>3945.5948088493897</v>
      </c>
      <c r="F26" s="3">
        <f t="shared" si="1"/>
        <v>5196.3483632546458</v>
      </c>
      <c r="G26" s="4">
        <f t="shared" si="5"/>
        <v>15.4</v>
      </c>
      <c r="I26" s="5">
        <f t="shared" si="2"/>
        <v>1.3169999999999999</v>
      </c>
      <c r="J26" s="5">
        <f t="shared" si="7"/>
        <v>1.6760891869733063</v>
      </c>
      <c r="K26" s="6">
        <f t="shared" si="9"/>
        <v>2003</v>
      </c>
      <c r="L26" s="6">
        <f t="shared" si="8"/>
        <v>2012</v>
      </c>
      <c r="M26" s="5">
        <f t="shared" si="10"/>
        <v>2.8450044132180841</v>
      </c>
      <c r="N26" s="6">
        <f t="shared" si="12"/>
        <v>1993</v>
      </c>
      <c r="O26" s="6">
        <f t="shared" si="11"/>
        <v>2012</v>
      </c>
      <c r="P26" s="3"/>
      <c r="Q26" s="4"/>
    </row>
    <row r="27" spans="1:18" x14ac:dyDescent="0.15">
      <c r="A27">
        <f t="shared" si="3"/>
        <v>2013</v>
      </c>
      <c r="B27" s="2">
        <v>0.499</v>
      </c>
      <c r="C27" s="3">
        <f t="shared" si="6"/>
        <v>5196.3483632546458</v>
      </c>
      <c r="D27" s="3">
        <f t="shared" si="0"/>
        <v>233.83567634645905</v>
      </c>
      <c r="E27" s="3">
        <f t="shared" si="4"/>
        <v>4962.5126869081869</v>
      </c>
      <c r="F27" s="3">
        <f t="shared" si="1"/>
        <v>7438.8065176753726</v>
      </c>
      <c r="G27" s="4">
        <f t="shared" si="5"/>
        <v>19.399999999999999</v>
      </c>
      <c r="I27" s="5">
        <f t="shared" si="2"/>
        <v>1.4990000000000001</v>
      </c>
      <c r="J27" s="5">
        <f t="shared" si="7"/>
        <v>2.0644681111528236</v>
      </c>
      <c r="K27" s="6">
        <f t="shared" si="9"/>
        <v>2004</v>
      </c>
      <c r="L27" s="6">
        <f t="shared" si="8"/>
        <v>2013</v>
      </c>
      <c r="M27" s="5">
        <f t="shared" si="10"/>
        <v>3.8179602644708219</v>
      </c>
      <c r="N27" s="6">
        <f t="shared" si="12"/>
        <v>1994</v>
      </c>
      <c r="O27" s="6">
        <f t="shared" si="11"/>
        <v>2013</v>
      </c>
      <c r="P27" s="3"/>
      <c r="Q27" s="4"/>
    </row>
    <row r="28" spans="1:18" x14ac:dyDescent="0.15">
      <c r="A28">
        <f t="shared" si="3"/>
        <v>2014</v>
      </c>
      <c r="B28" s="2">
        <v>0.2</v>
      </c>
      <c r="C28" s="3">
        <f t="shared" si="6"/>
        <v>7438.8065176753726</v>
      </c>
      <c r="D28" s="3">
        <f t="shared" si="0"/>
        <v>334.74629329539175</v>
      </c>
      <c r="E28" s="3">
        <f t="shared" si="4"/>
        <v>7104.0602243799804</v>
      </c>
      <c r="F28" s="3">
        <f t="shared" si="1"/>
        <v>8524.8722692559768</v>
      </c>
      <c r="G28" s="4">
        <f t="shared" si="5"/>
        <v>27.8</v>
      </c>
      <c r="I28" s="5">
        <f t="shared" si="2"/>
        <v>1.2</v>
      </c>
      <c r="J28" s="5">
        <f t="shared" si="7"/>
        <v>2.2439870773400252</v>
      </c>
      <c r="K28" s="6">
        <f t="shared" si="9"/>
        <v>2005</v>
      </c>
      <c r="L28" s="6">
        <f t="shared" si="8"/>
        <v>2014</v>
      </c>
      <c r="M28" s="5">
        <f t="shared" si="10"/>
        <v>4.8895969235485461</v>
      </c>
      <c r="N28" s="6">
        <f t="shared" si="12"/>
        <v>1995</v>
      </c>
      <c r="O28" s="6">
        <f t="shared" si="11"/>
        <v>2014</v>
      </c>
      <c r="P28" s="3"/>
      <c r="Q28" s="4"/>
    </row>
    <row r="29" spans="1:18" x14ac:dyDescent="0.15">
      <c r="A29">
        <f t="shared" si="3"/>
        <v>2015</v>
      </c>
      <c r="B29" s="2">
        <v>-2.1000000000000001E-2</v>
      </c>
      <c r="C29" s="3">
        <f t="shared" si="6"/>
        <v>8524.8722692559768</v>
      </c>
      <c r="D29" s="3">
        <f t="shared" si="0"/>
        <v>383.61925211651896</v>
      </c>
      <c r="E29" s="3">
        <f t="shared" si="4"/>
        <v>8141.2530171394574</v>
      </c>
      <c r="F29" s="3">
        <f t="shared" si="1"/>
        <v>7970.2867037795286</v>
      </c>
      <c r="G29" s="4">
        <f t="shared" si="5"/>
        <v>31.9</v>
      </c>
      <c r="I29" s="5">
        <f t="shared" si="2"/>
        <v>0.97899999999999998</v>
      </c>
      <c r="J29" s="5">
        <f t="shared" si="7"/>
        <v>1.7122863201214999</v>
      </c>
      <c r="K29" s="6">
        <f t="shared" si="9"/>
        <v>2006</v>
      </c>
      <c r="L29" s="6">
        <f t="shared" si="8"/>
        <v>2015</v>
      </c>
      <c r="M29" s="5">
        <f t="shared" si="10"/>
        <v>3.8573049058453051</v>
      </c>
      <c r="N29" s="6">
        <f t="shared" si="12"/>
        <v>1996</v>
      </c>
      <c r="O29" s="6">
        <f t="shared" si="11"/>
        <v>2015</v>
      </c>
      <c r="P29" s="3"/>
      <c r="Q29" s="4"/>
    </row>
    <row r="30" spans="1:18" x14ac:dyDescent="0.15">
      <c r="A30">
        <f t="shared" si="3"/>
        <v>2016</v>
      </c>
      <c r="B30" s="2">
        <v>5.5E-2</v>
      </c>
      <c r="C30" s="3">
        <f t="shared" si="6"/>
        <v>7970.2867037795286</v>
      </c>
      <c r="D30" s="3">
        <f t="shared" si="0"/>
        <v>358.66290167007878</v>
      </c>
      <c r="E30" s="3">
        <f t="shared" si="4"/>
        <v>7611.6238021094496</v>
      </c>
      <c r="F30" s="3">
        <f t="shared" si="1"/>
        <v>8030.2631112254685</v>
      </c>
      <c r="G30" s="4">
        <f t="shared" si="5"/>
        <v>29.8</v>
      </c>
      <c r="I30" s="5">
        <f t="shared" si="2"/>
        <v>1.0549999999999999</v>
      </c>
      <c r="J30" s="5">
        <f t="shared" si="7"/>
        <v>1.4734600878696431</v>
      </c>
      <c r="K30" s="6">
        <f t="shared" si="9"/>
        <v>2007</v>
      </c>
      <c r="L30" s="6">
        <f t="shared" si="8"/>
        <v>2016</v>
      </c>
      <c r="M30" s="5">
        <f t="shared" si="10"/>
        <v>3.2093506905889573</v>
      </c>
      <c r="N30" s="6">
        <f t="shared" si="12"/>
        <v>1997</v>
      </c>
      <c r="O30" s="6">
        <f t="shared" si="11"/>
        <v>2016</v>
      </c>
      <c r="P30" s="3" t="s">
        <v>10</v>
      </c>
      <c r="Q30" s="3" t="s">
        <v>7</v>
      </c>
      <c r="R30" s="3" t="s">
        <v>8</v>
      </c>
    </row>
    <row r="31" spans="1:18" x14ac:dyDescent="0.15">
      <c r="A31">
        <f t="shared" si="3"/>
        <v>2017</v>
      </c>
      <c r="B31" s="2">
        <v>0.2</v>
      </c>
      <c r="C31" s="3">
        <f t="shared" si="6"/>
        <v>8030.2631112254685</v>
      </c>
      <c r="D31" s="3">
        <f t="shared" si="0"/>
        <v>361.36184000514606</v>
      </c>
      <c r="E31" s="3">
        <f t="shared" si="4"/>
        <v>7668.9012712203221</v>
      </c>
      <c r="F31" s="3">
        <f t="shared" si="1"/>
        <v>9202.6815254643861</v>
      </c>
      <c r="G31" s="4">
        <f t="shared" si="5"/>
        <v>30.1</v>
      </c>
      <c r="I31" s="5">
        <f t="shared" si="2"/>
        <v>1.2</v>
      </c>
      <c r="J31" s="5">
        <f t="shared" si="7"/>
        <v>1.68235214599769</v>
      </c>
      <c r="K31" s="6">
        <f t="shared" si="9"/>
        <v>2008</v>
      </c>
      <c r="L31" s="6">
        <f t="shared" si="8"/>
        <v>2017</v>
      </c>
      <c r="M31" s="5">
        <f t="shared" si="10"/>
        <v>2.9716210098045899</v>
      </c>
      <c r="N31" s="6">
        <f t="shared" si="12"/>
        <v>1998</v>
      </c>
      <c r="O31" s="6">
        <f t="shared" si="11"/>
        <v>2017</v>
      </c>
      <c r="P31" s="5">
        <f>PRODUCT(I2:I31)</f>
        <v>9.1570008382474821</v>
      </c>
      <c r="Q31" s="6">
        <f>R31-30+1</f>
        <v>1988</v>
      </c>
      <c r="R31" s="6">
        <f>A31</f>
        <v>2017</v>
      </c>
    </row>
    <row r="32" spans="1:18" x14ac:dyDescent="0.15">
      <c r="A32">
        <f t="shared" si="3"/>
        <v>2018</v>
      </c>
      <c r="B32" s="2">
        <v>-0.124</v>
      </c>
      <c r="C32" s="3">
        <f t="shared" si="6"/>
        <v>9202.6815254643861</v>
      </c>
      <c r="D32" s="3">
        <f t="shared" si="0"/>
        <v>414.12066864589735</v>
      </c>
      <c r="E32" s="3">
        <f t="shared" si="4"/>
        <v>8788.5608568184889</v>
      </c>
      <c r="F32" s="3">
        <f t="shared" si="1"/>
        <v>7698.7793105729961</v>
      </c>
      <c r="G32" s="4">
        <f t="shared" si="5"/>
        <v>34.5</v>
      </c>
      <c r="I32" s="5">
        <f t="shared" si="2"/>
        <v>0.876</v>
      </c>
      <c r="J32" s="5">
        <f t="shared" si="7"/>
        <v>3.1289606791804161</v>
      </c>
      <c r="K32" s="6">
        <f t="shared" si="9"/>
        <v>2009</v>
      </c>
      <c r="L32" s="6">
        <f t="shared" si="8"/>
        <v>2018</v>
      </c>
      <c r="M32" s="5">
        <f t="shared" si="10"/>
        <v>2.4557924571592635</v>
      </c>
      <c r="N32" s="6">
        <f t="shared" si="12"/>
        <v>1999</v>
      </c>
      <c r="O32" s="6">
        <f t="shared" si="11"/>
        <v>2018</v>
      </c>
      <c r="P32" s="5">
        <f>PRODUCT(I3:I32)</f>
        <v>6.2619303156165484</v>
      </c>
      <c r="Q32" s="6">
        <f t="shared" ref="Q32:Q35" si="13">R32-30+1</f>
        <v>1989</v>
      </c>
      <c r="R32" s="6">
        <f t="shared" ref="R32:R35" si="14">A32</f>
        <v>2018</v>
      </c>
    </row>
    <row r="33" spans="1:18" x14ac:dyDescent="0.15">
      <c r="A33">
        <f t="shared" si="3"/>
        <v>2019</v>
      </c>
      <c r="B33" s="2">
        <v>0.28599999999999998</v>
      </c>
      <c r="C33" s="3">
        <f t="shared" si="6"/>
        <v>7698.7793105729961</v>
      </c>
      <c r="D33" s="3">
        <f t="shared" si="0"/>
        <v>346.44506897578481</v>
      </c>
      <c r="E33" s="3">
        <f t="shared" si="4"/>
        <v>7352.3342415972111</v>
      </c>
      <c r="F33" s="3">
        <f t="shared" si="1"/>
        <v>9455.1018346940145</v>
      </c>
      <c r="G33" s="4">
        <f t="shared" si="5"/>
        <v>28.8</v>
      </c>
      <c r="I33" s="5">
        <f t="shared" si="2"/>
        <v>1.286</v>
      </c>
      <c r="J33" s="5">
        <f t="shared" si="7"/>
        <v>2.8824093362650536</v>
      </c>
      <c r="K33" s="6">
        <f t="shared" si="9"/>
        <v>2010</v>
      </c>
      <c r="L33" s="6">
        <f t="shared" si="8"/>
        <v>2019</v>
      </c>
      <c r="M33" s="5">
        <f t="shared" si="10"/>
        <v>2.765454553333464</v>
      </c>
      <c r="N33" s="6">
        <f t="shared" si="12"/>
        <v>2000</v>
      </c>
      <c r="O33" s="6">
        <f t="shared" si="11"/>
        <v>2019</v>
      </c>
      <c r="P33" s="5">
        <f>PRODUCT(I4:I33)</f>
        <v>5.9518421181691634</v>
      </c>
      <c r="Q33" s="6">
        <f t="shared" si="13"/>
        <v>1990</v>
      </c>
      <c r="R33" s="6">
        <f t="shared" si="14"/>
        <v>2019</v>
      </c>
    </row>
    <row r="34" spans="1:18" x14ac:dyDescent="0.15">
      <c r="A34">
        <f t="shared" si="3"/>
        <v>2020</v>
      </c>
      <c r="B34" s="2">
        <v>0.11199999999999999</v>
      </c>
      <c r="C34" s="3">
        <f t="shared" si="6"/>
        <v>9455.1018346940145</v>
      </c>
      <c r="D34" s="3">
        <f t="shared" si="0"/>
        <v>425.47958256123064</v>
      </c>
      <c r="E34" s="3">
        <f t="shared" si="4"/>
        <v>9029.6222521327836</v>
      </c>
      <c r="F34" s="3">
        <f t="shared" si="1"/>
        <v>10040.939944371656</v>
      </c>
      <c r="G34" s="4">
        <f t="shared" si="5"/>
        <v>35.4</v>
      </c>
      <c r="I34" s="5">
        <f t="shared" si="2"/>
        <v>1.1120000000000001</v>
      </c>
      <c r="J34" s="5">
        <f t="shared" si="7"/>
        <v>3.2441692124764585</v>
      </c>
      <c r="K34" s="6">
        <f t="shared" si="9"/>
        <v>2011</v>
      </c>
      <c r="L34" s="6">
        <f t="shared" si="8"/>
        <v>2020</v>
      </c>
      <c r="M34" s="5">
        <f t="shared" si="10"/>
        <v>3.1900264142186834</v>
      </c>
      <c r="N34" s="6">
        <f t="shared" si="12"/>
        <v>2001</v>
      </c>
      <c r="O34" s="6">
        <f t="shared" si="11"/>
        <v>2020</v>
      </c>
      <c r="P34" s="5">
        <f>PRODUCT(I5:I34)</f>
        <v>8.388401058813832</v>
      </c>
      <c r="Q34" s="6">
        <f t="shared" si="13"/>
        <v>1991</v>
      </c>
      <c r="R34" s="6">
        <f t="shared" si="14"/>
        <v>2020</v>
      </c>
    </row>
    <row r="35" spans="1:18" x14ac:dyDescent="0.15">
      <c r="A35">
        <v>2021</v>
      </c>
      <c r="B35" s="2">
        <v>0.31900000000000001</v>
      </c>
      <c r="C35" s="3">
        <f t="shared" si="6"/>
        <v>10040.939944371656</v>
      </c>
      <c r="D35" s="3">
        <f t="shared" si="0"/>
        <v>451.84229749672448</v>
      </c>
      <c r="E35" s="3">
        <f t="shared" si="4"/>
        <v>9589.0976468749304</v>
      </c>
      <c r="F35" s="3">
        <f t="shared" si="1"/>
        <v>12648.019796228033</v>
      </c>
      <c r="G35" s="4">
        <f t="shared" si="5"/>
        <v>37.6</v>
      </c>
      <c r="I35" s="5">
        <f t="shared" si="2"/>
        <v>1.319</v>
      </c>
      <c r="J35" s="5">
        <f t="shared" si="7"/>
        <v>4.8515410331705766</v>
      </c>
      <c r="K35" s="6">
        <f t="shared" si="9"/>
        <v>2012</v>
      </c>
      <c r="L35" s="6">
        <f t="shared" si="8"/>
        <v>2021</v>
      </c>
      <c r="M35" s="5">
        <f t="shared" si="10"/>
        <v>4.3467405375562445</v>
      </c>
      <c r="N35" s="6">
        <f t="shared" si="12"/>
        <v>2002</v>
      </c>
      <c r="O35" s="6">
        <f t="shared" si="11"/>
        <v>2021</v>
      </c>
      <c r="P35" s="5">
        <f>PRODUCT(I6:I35)</f>
        <v>10.04020054135702</v>
      </c>
      <c r="Q35" s="6">
        <f t="shared" si="13"/>
        <v>1992</v>
      </c>
      <c r="R35" s="6">
        <f t="shared" si="14"/>
        <v>2021</v>
      </c>
    </row>
    <row r="37" spans="1:18" x14ac:dyDescent="0.15">
      <c r="A37" t="s">
        <v>11</v>
      </c>
      <c r="I37" t="s">
        <v>12</v>
      </c>
      <c r="J37" s="5">
        <f>MAX(J11:J35)</f>
        <v>4.8515410331705766</v>
      </c>
      <c r="K37" s="6">
        <f>INDEX(J11:L35,MATCH(J37,J11:J35,0),2)</f>
        <v>2012</v>
      </c>
      <c r="L37" s="6">
        <f>INDEX(J11:L35,MATCH(J37,J11:J35,0),3)</f>
        <v>2021</v>
      </c>
      <c r="M37" s="5">
        <f>MAX(M21:M35)</f>
        <v>5.442975098900642</v>
      </c>
      <c r="N37" s="6">
        <f>INDEX(M21:O35,MATCH(M37,M21:M35,0),2)</f>
        <v>1988</v>
      </c>
      <c r="O37" s="6">
        <f>INDEX(M21:O35,MATCH(M37,M21:M35,0),3)</f>
        <v>2007</v>
      </c>
      <c r="P37" s="5">
        <f>MAX(P31:P35)</f>
        <v>10.04020054135702</v>
      </c>
      <c r="Q37" s="6">
        <f>INDEX(P31:R35,MATCH(P37,P31:P35,0),2)</f>
        <v>1992</v>
      </c>
      <c r="R37" s="6">
        <f>INDEX(P31:R35,MATCH(P37,P31:P35,0),3)</f>
        <v>2021</v>
      </c>
    </row>
    <row r="38" spans="1:18" x14ac:dyDescent="0.15">
      <c r="A38" t="s">
        <v>13</v>
      </c>
      <c r="I38" t="s">
        <v>14</v>
      </c>
      <c r="J38" s="5">
        <f>MIN(J11:J35)</f>
        <v>0.78485884258619754</v>
      </c>
      <c r="K38" s="6">
        <f>INDEX(J11:L35,MATCH(J38,J11:J35,0),2)</f>
        <v>1999</v>
      </c>
      <c r="L38" s="6">
        <f>INDEX(J11:L35,MATCH(J38,J11:J35,0),3)</f>
        <v>2008</v>
      </c>
      <c r="M38" s="5">
        <f>MIN(M21:M35)</f>
        <v>2.0012812424529298</v>
      </c>
      <c r="N38" s="6">
        <f>INDEX(M21:O35,MATCH(M38,M21:M35,0),2)</f>
        <v>1989</v>
      </c>
      <c r="O38" s="6">
        <f>INDEX(M21:O35,MATCH(M38,M21:M35,0),3)</f>
        <v>2008</v>
      </c>
      <c r="P38" s="5">
        <f>MIN(P31:P35)</f>
        <v>5.9518421181691634</v>
      </c>
      <c r="Q38" s="6">
        <f>INDEX(P31:R35,MATCH(P38,P31:P35,0),2)</f>
        <v>1990</v>
      </c>
      <c r="R38" s="6">
        <f>INDEX(P31:R35,MATCH(P38,P31:P35,0),3)</f>
        <v>2019</v>
      </c>
    </row>
    <row r="39" spans="1:18" x14ac:dyDescent="0.15">
      <c r="I39" t="s">
        <v>15</v>
      </c>
      <c r="J39" s="5">
        <f>MEDIAN(J11:J35)</f>
        <v>2.152211147709822</v>
      </c>
      <c r="K39" s="6">
        <f>INDEX(J11:L35,MATCH(J39,J11:J35,0),2)</f>
        <v>1990</v>
      </c>
      <c r="L39" s="6">
        <f>INDEX(J11:L35,MATCH(J39,J11:J35,0),3)</f>
        <v>1999</v>
      </c>
      <c r="M39" s="5">
        <f>MEDIAN(M21:M35)</f>
        <v>2.9716210098045899</v>
      </c>
      <c r="N39" s="6">
        <f>INDEX(M21:O35,MATCH(M39,M21:M35,0),2)</f>
        <v>1998</v>
      </c>
      <c r="O39" s="6">
        <f>INDEX(M21:O35,MATCH(M39,M21:M35,0),3)</f>
        <v>2017</v>
      </c>
      <c r="P39" s="5">
        <f>MEDIAN(P31:P35)</f>
        <v>8.388401058813832</v>
      </c>
      <c r="Q39" s="6">
        <f>INDEX(P31:R35,MATCH(P39,P31:P35,0),2)</f>
        <v>1991</v>
      </c>
      <c r="R39" s="6">
        <f>INDEX(P31:R35,MATCH(P39,P31:P35,0),3)</f>
        <v>2020</v>
      </c>
    </row>
    <row r="40" spans="1:18" x14ac:dyDescent="0.15">
      <c r="K40" t="s">
        <v>16</v>
      </c>
    </row>
    <row r="41" spans="1:18" x14ac:dyDescent="0.15">
      <c r="I41" t="s">
        <v>17</v>
      </c>
      <c r="J41" s="2">
        <f>J37^(1/10)-1</f>
        <v>0.17108379356602255</v>
      </c>
      <c r="M41" s="2">
        <f>M37^(1/20)-1</f>
        <v>8.8408230839392088E-2</v>
      </c>
      <c r="P41" s="2">
        <f>P37^(1/30)-1</f>
        <v>7.9919573746654038E-2</v>
      </c>
    </row>
    <row r="42" spans="1:18" x14ac:dyDescent="0.15">
      <c r="I42" t="s">
        <v>18</v>
      </c>
      <c r="J42" s="2">
        <f>J38^(1/10)-1</f>
        <v>-2.3934066048918456E-2</v>
      </c>
      <c r="M42" s="2">
        <f>M38^(1/20)-1</f>
        <v>3.5298074389220613E-2</v>
      </c>
      <c r="P42" s="2">
        <f>P38^(1/30)-1</f>
        <v>6.1259799345843691E-2</v>
      </c>
    </row>
    <row r="43" spans="1:18" x14ac:dyDescent="0.15">
      <c r="I43" t="s">
        <v>19</v>
      </c>
      <c r="J43" s="2">
        <f>J39^(1/10)-1</f>
        <v>7.9663669434223205E-2</v>
      </c>
      <c r="M43" s="2">
        <f>M39^(1/20)-1</f>
        <v>5.5965358107458174E-2</v>
      </c>
      <c r="P43" s="2">
        <f>P39^(1/30)-1</f>
        <v>7.3468503084556547E-2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2022-07-05T06:21:00Z</dcterms:created>
  <dcterms:modified xsi:type="dcterms:W3CDTF">2022-07-21T07:29:16Z</dcterms:modified>
</cp:coreProperties>
</file>